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20" windowWidth="16380" windowHeight="8070" tabRatio="948"/>
  </bookViews>
  <sheets>
    <sheet name="RECPCIONISTA " sheetId="1" r:id="rId1"/>
    <sheet name="Uniforme" sheetId="6" r:id="rId2"/>
    <sheet name="Resumo por Posto" sheetId="16" r:id="rId3"/>
    <sheet name="Pessoal" sheetId="17" r:id="rId4"/>
  </sheets>
  <definedNames>
    <definedName name="__xlnm.Print_Area_1">'RECPCIONISTA '!$A$1:$E$145</definedName>
    <definedName name="__xlnm.Print_Area_2">#REF!</definedName>
    <definedName name="__xlnm.Print_Area_3">#REF!</definedName>
    <definedName name="_xlnm.Print_Area" localSheetId="0">'RECPCIONISTA '!$A$1:$E$145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25725"/>
</workbook>
</file>

<file path=xl/calcChain.xml><?xml version="1.0" encoding="utf-8"?>
<calcChain xmlns="http://schemas.openxmlformats.org/spreadsheetml/2006/main">
  <c r="E21" i="6"/>
  <c r="E20"/>
  <c r="E19"/>
  <c r="E18"/>
  <c r="E17"/>
  <c r="E16"/>
  <c r="E15"/>
  <c r="C11" i="16"/>
  <c r="C113" i="1"/>
  <c r="C56"/>
  <c r="C34"/>
  <c r="C120" s="1"/>
  <c r="C23"/>
  <c r="C61" s="1"/>
  <c r="E6" i="6"/>
  <c r="E5"/>
  <c r="E4"/>
  <c r="E22"/>
  <c r="E24" s="1"/>
  <c r="I13" i="16"/>
  <c r="E7" i="6" l="1"/>
  <c r="C62" i="1"/>
  <c r="C78"/>
  <c r="C79" s="1"/>
  <c r="C88"/>
  <c r="C80"/>
  <c r="D53"/>
  <c r="D51"/>
  <c r="D50"/>
  <c r="E9" i="6"/>
  <c r="E8"/>
  <c r="E10" s="1"/>
  <c r="E23"/>
  <c r="E25" s="1"/>
  <c r="C40" i="1"/>
  <c r="C38"/>
  <c r="F7" i="17"/>
  <c r="F8" s="1"/>
  <c r="E11" i="16"/>
  <c r="C87" i="1"/>
  <c r="D52"/>
  <c r="D54"/>
  <c r="C75"/>
  <c r="C76" s="1"/>
  <c r="D48"/>
  <c r="C89"/>
  <c r="C63"/>
  <c r="D55"/>
  <c r="D49"/>
  <c r="C85"/>
  <c r="C119"/>
  <c r="D11" i="16" s="1"/>
  <c r="C86" i="1"/>
  <c r="C77"/>
  <c r="C69" l="1"/>
  <c r="C70" s="1"/>
  <c r="C71" s="1"/>
  <c r="C98" s="1"/>
  <c r="C81"/>
  <c r="C99" s="1"/>
  <c r="C42"/>
  <c r="C41"/>
  <c r="C39"/>
  <c r="C64"/>
  <c r="C65" s="1"/>
  <c r="C97" s="1"/>
  <c r="C91"/>
  <c r="C92" s="1"/>
  <c r="C100" s="1"/>
  <c r="D56"/>
  <c r="C96" s="1"/>
  <c r="C43" l="1"/>
  <c r="C121" s="1"/>
  <c r="C102"/>
  <c r="C122" l="1"/>
  <c r="D106"/>
  <c r="F11" i="16" l="1"/>
  <c r="C123" i="1"/>
  <c r="D112"/>
  <c r="D108" s="1"/>
  <c r="D110" l="1"/>
  <c r="D113" s="1"/>
  <c r="C124" s="1"/>
  <c r="G11" i="16"/>
  <c r="C125" i="1" l="1"/>
  <c r="H11" i="16" l="1"/>
  <c r="C126" i="1"/>
  <c r="I11" i="16" l="1"/>
</calcChain>
</file>

<file path=xl/sharedStrings.xml><?xml version="1.0" encoding="utf-8"?>
<sst xmlns="http://schemas.openxmlformats.org/spreadsheetml/2006/main" count="190" uniqueCount="149">
  <si>
    <t>Data de Apresentação da Proposta</t>
  </si>
  <si>
    <t>Pregão nº</t>
  </si>
  <si>
    <t>Tipo de serviço</t>
  </si>
  <si>
    <t>Quantidade de Dias Trabalhados por Mês</t>
  </si>
  <si>
    <t>Salário Normativo da Categoria Profissional</t>
  </si>
  <si>
    <t xml:space="preserve">Categoria profissional </t>
  </si>
  <si>
    <t>Data base da categoria</t>
  </si>
  <si>
    <t>MÓDULO 1 : COMPOSIÇÃO DA REMUNERAÇÃO</t>
  </si>
  <si>
    <t>Composição da Remuneração</t>
  </si>
  <si>
    <t>Valor(R$)</t>
  </si>
  <si>
    <t>Salário Base</t>
  </si>
  <si>
    <t>Adicional noturno</t>
  </si>
  <si>
    <t>Hora Noturna Adicional</t>
  </si>
  <si>
    <t>Periculosidade</t>
  </si>
  <si>
    <t>Insalubridade</t>
  </si>
  <si>
    <t>Adicional de Hora Extra</t>
  </si>
  <si>
    <t>Adicional de risco de vida</t>
  </si>
  <si>
    <t>Total de Remuneração</t>
  </si>
  <si>
    <t>MÓDULO 2: BENEFÍCIOS MENSAIS E DIÁRIOS</t>
  </si>
  <si>
    <t>Benefícios Mensais e Diários</t>
  </si>
  <si>
    <t>Transporte</t>
  </si>
  <si>
    <t>Auxílio Alimentação</t>
  </si>
  <si>
    <t>Prêmio Assiduidade</t>
  </si>
  <si>
    <t>Programa Assist Social</t>
  </si>
  <si>
    <t>Seguro de Vida em Grupo + PCMSO</t>
  </si>
  <si>
    <t>Cesta Básica</t>
  </si>
  <si>
    <t>Total de Benefícios Mensais e Diários</t>
  </si>
  <si>
    <t>MÓDULO 3: INSUMOS DIVERSOS</t>
  </si>
  <si>
    <t>Insumos Diversos</t>
  </si>
  <si>
    <t>Uniformes</t>
  </si>
  <si>
    <t>Equipamentos</t>
  </si>
  <si>
    <t>Total de Insumos Diversos</t>
  </si>
  <si>
    <t>MÓDULO 4: ENCARGOS SOCIAIS E TRABALHISTAS</t>
  </si>
  <si>
    <t>Submódulo 4.1 - Encargos previdenciários e FGTS:</t>
  </si>
  <si>
    <t>Encargos previdenciários e FGTS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</si>
  <si>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</si>
  <si>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</si>
  <si>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</si>
  <si>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</si>
  <si>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</si>
  <si>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</si>
  <si>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</si>
  <si>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 acidente do trabalho</t>
  </si>
  <si>
    <t>SEBRAE</t>
  </si>
  <si>
    <t>TOTAL</t>
  </si>
  <si>
    <t>Submódulo 4.2 - 13º Salário e Adicional de Férias</t>
  </si>
  <si>
    <t>13º Salário e Adicional de Férias</t>
  </si>
  <si>
    <t>13º Salário</t>
  </si>
  <si>
    <t>Adicional de Férias</t>
  </si>
  <si>
    <t>Subtotal</t>
  </si>
  <si>
    <t>Incidência do Submódulo 4.1 sobre 13º Salário e Adicional de Férias</t>
  </si>
  <si>
    <t>Submódulo 4.3 - Afastamento Maternidade</t>
  </si>
  <si>
    <t>Afastamento Maternidade</t>
  </si>
  <si>
    <t>Afastamento maternidade</t>
  </si>
  <si>
    <t>Incidência do Submódulo 4.1 sobre afastamento maternidade</t>
  </si>
  <si>
    <t>Submódulo 4.4 - Provisão para Rescisão</t>
  </si>
  <si>
    <t>Provisão para Rescisão</t>
  </si>
  <si>
    <t>Aviso prévio indenizado</t>
  </si>
  <si>
    <t>Incidência do submódulo 4.1 sobre aviso prévio indenizado</t>
  </si>
  <si>
    <t>Multa do FGTS do aviso prévio indenizado</t>
  </si>
  <si>
    <t>Aviso prévio trabalhado</t>
  </si>
  <si>
    <t>Incidência do submódulo 4.1 sobre aviso prévio trabalhado</t>
  </si>
  <si>
    <t>Multa do FGTS do aviso prévio trabalhado</t>
  </si>
  <si>
    <t>Submódulo 4.5 - Custo de Reposição do Profissional Ausente</t>
  </si>
  <si>
    <t>Custo de Reposição do Profissional Ausente</t>
  </si>
  <si>
    <t>Férias</t>
  </si>
  <si>
    <t>Ausência por doença</t>
  </si>
  <si>
    <t>Licença paternidade</t>
  </si>
  <si>
    <t>Ausências legais</t>
  </si>
  <si>
    <t>Ausência por Acidente de trabalho</t>
  </si>
  <si>
    <t>Outros</t>
  </si>
  <si>
    <t>Incidência do submódulo 4.1 sobre o Custo de reposição</t>
  </si>
  <si>
    <t>Quadro - resumo - Módulo 4 - Encargos sociais e trabalhistas</t>
  </si>
  <si>
    <t>Módulo 4 - Encargos sociais e trabalhistas</t>
  </si>
  <si>
    <t>4.1 13º salário + Adicional de férias</t>
  </si>
  <si>
    <t>4.2 Encargos previdenciários e FGTS</t>
  </si>
  <si>
    <t>4.3 Afastamento maternidade</t>
  </si>
  <si>
    <t>4.4 Custo de rescisão</t>
  </si>
  <si>
    <t>4.5 Custo de reposição do profissional ausente</t>
  </si>
  <si>
    <t>4.6 Outros (especificar)</t>
  </si>
  <si>
    <t>MÓDULO 5: CUSTOS INDIRETOS, TRIBUTOS E LUCRO</t>
  </si>
  <si>
    <t>Custos Indiretos, Tributos e Lucro</t>
  </si>
  <si>
    <t>A) Custos Indiretos</t>
  </si>
  <si>
    <t>B) Tributos</t>
  </si>
  <si>
    <t>B.2) Tributos Estaduais (especificar)</t>
  </si>
  <si>
    <t>B.4) Outros tributos (especificar)</t>
  </si>
  <si>
    <t>C) Lucro</t>
  </si>
  <si>
    <t>ANEXO B</t>
  </si>
  <si>
    <t>Quadro-resumo do Custo por Empregado</t>
  </si>
  <si>
    <t>Mão-de-obra vinculada à execução contratual (valor por empregado)</t>
  </si>
  <si>
    <t>A) Módulo 1 - Composição da Remuneração</t>
  </si>
  <si>
    <t>B) Módulo 2 - Benefícios Mensais e Diários</t>
  </si>
  <si>
    <t>C) Módulo 3 - Insumos Diversos (uniformes, materiais, equiptos e outros)</t>
  </si>
  <si>
    <t>D) Módulo 4 - Encargos Sociais e Trabalhistas</t>
  </si>
  <si>
    <t>Subtotal (A + B +C+ D)</t>
  </si>
  <si>
    <t>E) Módulo 5 - Custos indiretos, tributos e lucro</t>
  </si>
  <si>
    <t>Valor total por empregado</t>
  </si>
  <si>
    <t>FATOR K</t>
  </si>
  <si>
    <t>VALOR UNITÁRIO</t>
  </si>
  <si>
    <t>VALOR  TOTAL</t>
  </si>
  <si>
    <t>Unidade</t>
  </si>
  <si>
    <t>Par</t>
  </si>
  <si>
    <t>DESCRIÇÂO</t>
  </si>
  <si>
    <t>QTDE SEMESTRAL</t>
  </si>
  <si>
    <t>UNIDADE</t>
  </si>
  <si>
    <t>TOTAL MENSAL (R$) / SERVENTE</t>
  </si>
  <si>
    <t>EPIs</t>
  </si>
  <si>
    <t>TOTAL SEMESTRAL (R$) / (para toda a equipe)</t>
  </si>
  <si>
    <t>TOTAL MENSAL (R$)</t>
  </si>
  <si>
    <t>TOTAL ANUAL (R$)</t>
  </si>
  <si>
    <t>Materiais de Consumo</t>
  </si>
  <si>
    <t>Utensílios</t>
  </si>
  <si>
    <t>Custo por Posto</t>
  </si>
  <si>
    <t>Qtde Empregados</t>
  </si>
  <si>
    <t>Descrição do Posto</t>
  </si>
  <si>
    <t>RESUMO POR  POSTO DE SERVIÇO</t>
  </si>
  <si>
    <t>Total</t>
  </si>
  <si>
    <t xml:space="preserve">Modulo 2 - Benefícios Mensais e Diários </t>
  </si>
  <si>
    <t>Modulo 1 - Composição da  Remuneração</t>
  </si>
  <si>
    <t>Módulo 3 - Insumos Diversos (uniformes, materiais, equiptos e outros)</t>
  </si>
  <si>
    <t>Módulo 4 - Encargos Sociais e Trabalhistas</t>
  </si>
  <si>
    <t>Módulo 5 - Custos indiretos, tributos e lucro</t>
  </si>
  <si>
    <t>Nota (1) - Custos Indiretos, Tributos e Lucro por empregado. Nota (2) - O valor referente a tribuots é obtido aplicando-se o percentual sobre o valor do faturamento.</t>
  </si>
  <si>
    <t xml:space="preserve"> </t>
  </si>
  <si>
    <t>Nota (1) - Os percentuais dos encargos previdenciários e FGTS são aqueles estabelecidos pela legislação vigente. Nota (2) - Percentuais incidentes sobre a remuneração</t>
  </si>
  <si>
    <t>ANEXO III - Planilha de Formação de Preços
MÃO-DE-OBRA
MÃO-DE-OBRA VINCULADA À EXECUÇÃO CONTRATUAL</t>
  </si>
  <si>
    <t>Limpeza e Cons. Predial - Seg a Sex (44h)</t>
  </si>
  <si>
    <t>Item</t>
  </si>
  <si>
    <t>Nº de Empregados</t>
  </si>
  <si>
    <t>Total Geral</t>
  </si>
  <si>
    <t>ANEXO III - Planilha de Formação de Preços</t>
  </si>
  <si>
    <t>QUANTITATIVO DE PESSOAL</t>
  </si>
  <si>
    <t>Servente de limpeza</t>
  </si>
  <si>
    <t>Gratificação área rural</t>
  </si>
  <si>
    <t>B.3) Tributos Municipais - ISSQN</t>
  </si>
  <si>
    <t>B.1) Tributos Federais - OPTANTE SIMPLES NACIONAL</t>
  </si>
  <si>
    <t>PROFAC</t>
  </si>
  <si>
    <t>Epi's</t>
  </si>
  <si>
    <t xml:space="preserve">VALOR TOTAL MENSAL </t>
  </si>
  <si>
    <t>VALOR TOTAL ANUAL</t>
  </si>
  <si>
    <t>RECEPCIONISTA COM ADICIONAL DE PERICULOSIDADE</t>
  </si>
  <si>
    <t>RECEPCIONISTA COM GRATIFICAÇAÇÃO CLAUS. 8ª CCT/MS</t>
  </si>
  <si>
    <t>ITEM Nº</t>
  </si>
  <si>
    <t xml:space="preserve">RECEPCIONISTA </t>
  </si>
  <si>
    <t>ANEXO IV - Planilha de Formação de Preços</t>
  </si>
  <si>
    <t>unidade</t>
  </si>
  <si>
    <t>descrição</t>
  </si>
  <si>
    <t>Valor Unitário Mensal</t>
  </si>
  <si>
    <t>Valor Total Anual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</si>
</sst>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&quot; R$ &quot;#,##0.00\ ;&quot; R$ (&quot;#,##0.00\);&quot; R$ -&quot;#\ ;@\ "/>
    <numFmt numFmtId="165" formatCode="#,##0.00\ ;&quot; (&quot;#,##0.00\);&quot; -&quot;#\ ;@\ "/>
    <numFmt numFmtId="166" formatCode="d/m/yyyy"/>
    <numFmt numFmtId="167" formatCode="#,##0.00\ ;\(#,##0.00\)"/>
    <numFmt numFmtId="168" formatCode="_-* #,##0_-;\-* #,##0_-;_-* &quot;-&quot;??_-;_-@_-"/>
    <numFmt numFmtId="169" formatCode="_-* #,##0.000_-;\-* #,##0.000_-;_-* &quot;-&quot;??_-;_-@_-"/>
    <numFmt numFmtId="170" formatCode="0.000"/>
  </numFmts>
  <fonts count="24">
    <font>
      <sz val="10"/>
      <name val="Arial"/>
      <family val="2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2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Calibri "/>
    </font>
    <font>
      <b/>
      <sz val="9"/>
      <color indexed="8"/>
      <name val="Calibri 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rgb="FFC0C0C0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9">
    <xf numFmtId="0" fontId="0" fillId="0" borderId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0" fontId="2" fillId="0" borderId="0"/>
    <xf numFmtId="0" fontId="9" fillId="0" borderId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0" fontId="3" fillId="0" borderId="1" applyAlignment="0" applyProtection="0"/>
    <xf numFmtId="0" fontId="4" fillId="0" borderId="0" applyNumberFormat="0" applyFill="0" applyBorder="0" applyAlignment="0" applyProtection="0"/>
    <xf numFmtId="0" fontId="3" fillId="0" borderId="1" applyNumberFormat="0" applyFill="0" applyAlignment="0" applyProtection="0"/>
    <xf numFmtId="165" fontId="9" fillId="0" borderId="0" applyFill="0" applyBorder="0" applyAlignment="0" applyProtection="0"/>
  </cellStyleXfs>
  <cellXfs count="164">
    <xf numFmtId="0" fontId="0" fillId="0" borderId="0" xfId="0"/>
    <xf numFmtId="0" fontId="5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166" fontId="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vertical="center"/>
      <protection locked="0"/>
    </xf>
    <xf numFmtId="0" fontId="5" fillId="2" borderId="6" xfId="0" applyFont="1" applyFill="1" applyBorder="1" applyAlignment="1" applyProtection="1">
      <alignment vertical="center" wrapText="1"/>
    </xf>
    <xf numFmtId="0" fontId="6" fillId="2" borderId="7" xfId="0" applyFont="1" applyFill="1" applyBorder="1" applyAlignment="1" applyProtection="1">
      <alignment vertical="center"/>
      <protection locked="0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vertical="center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left" vertical="center"/>
      <protection locked="0"/>
    </xf>
    <xf numFmtId="0" fontId="6" fillId="2" borderId="7" xfId="0" applyFont="1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 applyProtection="1">
      <alignment horizontal="justify" vertical="top" wrapText="1"/>
    </xf>
    <xf numFmtId="0" fontId="6" fillId="2" borderId="11" xfId="0" applyFont="1" applyFill="1" applyBorder="1" applyAlignment="1" applyProtection="1">
      <alignment horizontal="center" vertical="top" wrapText="1"/>
    </xf>
    <xf numFmtId="0" fontId="0" fillId="2" borderId="4" xfId="0" applyFont="1" applyFill="1" applyBorder="1" applyAlignment="1" applyProtection="1">
      <alignment horizontal="justify" vertical="top" wrapText="1"/>
    </xf>
    <xf numFmtId="0" fontId="0" fillId="2" borderId="12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justify" vertical="top" wrapText="1"/>
    </xf>
    <xf numFmtId="0" fontId="7" fillId="2" borderId="13" xfId="0" applyFont="1" applyFill="1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horizontal="justify" vertical="top" wrapText="1"/>
    </xf>
    <xf numFmtId="0" fontId="0" fillId="2" borderId="13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justify" vertical="top" wrapText="1"/>
    </xf>
    <xf numFmtId="0" fontId="6" fillId="2" borderId="14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horizontal="justify" vertical="top" wrapText="1"/>
    </xf>
    <xf numFmtId="167" fontId="5" fillId="2" borderId="0" xfId="0" applyNumberFormat="1" applyFont="1" applyFill="1" applyAlignment="1" applyProtection="1">
      <alignment vertical="center"/>
    </xf>
    <xf numFmtId="167" fontId="0" fillId="2" borderId="4" xfId="0" applyNumberFormat="1" applyFont="1" applyFill="1" applyBorder="1" applyAlignment="1" applyProtection="1">
      <alignment horizontal="justify" vertical="top" wrapText="1"/>
    </xf>
    <xf numFmtId="0" fontId="5" fillId="2" borderId="6" xfId="0" applyFont="1" applyFill="1" applyBorder="1" applyAlignment="1" applyProtection="1">
      <alignment horizontal="justify" vertical="top" wrapText="1"/>
    </xf>
    <xf numFmtId="0" fontId="5" fillId="0" borderId="0" xfId="0" applyFont="1" applyFill="1" applyAlignment="1" applyProtection="1">
      <alignment vertical="center"/>
    </xf>
    <xf numFmtId="167" fontId="8" fillId="2" borderId="0" xfId="0" applyNumberFormat="1" applyFont="1" applyFill="1" applyAlignment="1" applyProtection="1">
      <alignment vertical="center"/>
    </xf>
    <xf numFmtId="167" fontId="6" fillId="2" borderId="10" xfId="0" applyNumberFormat="1" applyFont="1" applyFill="1" applyBorder="1" applyAlignment="1" applyProtection="1">
      <alignment horizontal="justify" vertical="top" wrapText="1"/>
    </xf>
    <xf numFmtId="167" fontId="0" fillId="2" borderId="6" xfId="0" applyNumberFormat="1" applyFont="1" applyFill="1" applyBorder="1" applyAlignment="1" applyProtection="1">
      <alignment horizontal="justify" vertical="top" wrapText="1"/>
    </xf>
    <xf numFmtId="167" fontId="6" fillId="2" borderId="7" xfId="0" applyNumberFormat="1" applyFont="1" applyFill="1" applyBorder="1" applyAlignment="1" applyProtection="1">
      <alignment horizontal="justify" vertical="top" wrapText="1"/>
    </xf>
    <xf numFmtId="167" fontId="6" fillId="2" borderId="11" xfId="0" applyNumberFormat="1" applyFont="1" applyFill="1" applyBorder="1" applyAlignment="1" applyProtection="1">
      <alignment horizontal="center" vertical="top" wrapText="1"/>
    </xf>
    <xf numFmtId="167" fontId="0" fillId="2" borderId="12" xfId="0" applyNumberFormat="1" applyFont="1" applyFill="1" applyBorder="1" applyAlignment="1" applyProtection="1">
      <alignment horizontal="center" vertical="center"/>
    </xf>
    <xf numFmtId="167" fontId="0" fillId="2" borderId="13" xfId="0" applyNumberFormat="1" applyFont="1" applyFill="1" applyBorder="1" applyAlignment="1" applyProtection="1">
      <alignment horizontal="center" vertical="center"/>
    </xf>
    <xf numFmtId="167" fontId="6" fillId="2" borderId="14" xfId="0" applyNumberFormat="1" applyFont="1" applyFill="1" applyBorder="1" applyAlignment="1" applyProtection="1">
      <alignment horizontal="center" vertical="center"/>
    </xf>
    <xf numFmtId="167" fontId="6" fillId="2" borderId="6" xfId="0" applyNumberFormat="1" applyFont="1" applyFill="1" applyBorder="1" applyAlignment="1" applyProtection="1">
      <alignment horizontal="justify" vertical="top" wrapText="1"/>
    </xf>
    <xf numFmtId="167" fontId="6" fillId="2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 wrapText="1"/>
    </xf>
    <xf numFmtId="165" fontId="6" fillId="0" borderId="13" xfId="18" applyFont="1" applyFill="1" applyBorder="1" applyAlignment="1" applyProtection="1">
      <alignment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165" fontId="0" fillId="0" borderId="13" xfId="18" applyFont="1" applyFill="1" applyBorder="1" applyAlignment="1" applyProtection="1">
      <alignment vertical="center" wrapText="1"/>
    </xf>
    <xf numFmtId="165" fontId="9" fillId="0" borderId="13" xfId="18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4" fontId="0" fillId="0" borderId="0" xfId="0" applyNumberFormat="1"/>
    <xf numFmtId="4" fontId="14" fillId="3" borderId="16" xfId="0" applyNumberFormat="1" applyFont="1" applyFill="1" applyBorder="1" applyAlignment="1">
      <alignment horizontal="center" vertical="center"/>
    </xf>
    <xf numFmtId="0" fontId="13" fillId="5" borderId="16" xfId="0" applyFont="1" applyFill="1" applyBorder="1" applyAlignment="1">
      <alignment horizontal="center" vertical="center" wrapText="1"/>
    </xf>
    <xf numFmtId="4" fontId="11" fillId="5" borderId="16" xfId="0" applyNumberFormat="1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indent="3"/>
    </xf>
    <xf numFmtId="0" fontId="16" fillId="0" borderId="16" xfId="0" applyFont="1" applyBorder="1" applyAlignment="1">
      <alignment horizontal="center" vertical="center" wrapText="1"/>
    </xf>
    <xf numFmtId="165" fontId="16" fillId="6" borderId="16" xfId="18" applyFont="1" applyFill="1" applyBorder="1" applyAlignment="1">
      <alignment horizontal="center" vertical="center" wrapText="1"/>
    </xf>
    <xf numFmtId="168" fontId="16" fillId="6" borderId="16" xfId="18" applyNumberFormat="1" applyFont="1" applyFill="1" applyBorder="1" applyAlignment="1">
      <alignment horizontal="center" vertical="center" wrapText="1"/>
    </xf>
    <xf numFmtId="169" fontId="16" fillId="6" borderId="16" xfId="18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/>
    </xf>
    <xf numFmtId="43" fontId="0" fillId="0" borderId="16" xfId="0" applyNumberFormat="1" applyFont="1" applyBorder="1"/>
    <xf numFmtId="0" fontId="0" fillId="0" borderId="16" xfId="0" applyFont="1" applyBorder="1"/>
    <xf numFmtId="170" fontId="0" fillId="0" borderId="16" xfId="0" applyNumberFormat="1" applyFont="1" applyBorder="1"/>
    <xf numFmtId="0" fontId="18" fillId="0" borderId="16" xfId="0" applyFont="1" applyBorder="1"/>
    <xf numFmtId="43" fontId="18" fillId="0" borderId="16" xfId="0" applyNumberFormat="1" applyFont="1" applyBorder="1"/>
    <xf numFmtId="0" fontId="0" fillId="0" borderId="0" xfId="0" applyFont="1" applyAlignment="1"/>
    <xf numFmtId="165" fontId="0" fillId="0" borderId="0" xfId="18" applyFont="1"/>
    <xf numFmtId="168" fontId="0" fillId="0" borderId="0" xfId="18" applyNumberFormat="1" applyFont="1" applyAlignment="1">
      <alignment horizontal="center"/>
    </xf>
    <xf numFmtId="169" fontId="0" fillId="0" borderId="0" xfId="18" applyNumberFormat="1" applyFont="1"/>
    <xf numFmtId="1" fontId="18" fillId="0" borderId="16" xfId="0" applyNumberFormat="1" applyFont="1" applyBorder="1"/>
    <xf numFmtId="0" fontId="22" fillId="0" borderId="39" xfId="5" applyFont="1" applyBorder="1" applyAlignment="1" applyProtection="1">
      <alignment wrapText="1"/>
    </xf>
    <xf numFmtId="0" fontId="22" fillId="0" borderId="40" xfId="5" applyFont="1" applyBorder="1" applyAlignment="1" applyProtection="1">
      <alignment wrapText="1"/>
    </xf>
    <xf numFmtId="0" fontId="0" fillId="0" borderId="17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65" fontId="0" fillId="0" borderId="15" xfId="18" applyFont="1" applyFill="1" applyBorder="1" applyAlignment="1" applyProtection="1">
      <alignment vertical="center" wrapText="1"/>
    </xf>
    <xf numFmtId="0" fontId="22" fillId="0" borderId="16" xfId="5" applyFont="1" applyBorder="1" applyAlignment="1" applyProtection="1">
      <alignment wrapText="1"/>
    </xf>
    <xf numFmtId="0" fontId="0" fillId="0" borderId="16" xfId="0" applyFont="1" applyBorder="1" applyAlignment="1">
      <alignment horizontal="center" vertical="center" wrapText="1"/>
    </xf>
    <xf numFmtId="165" fontId="0" fillId="0" borderId="16" xfId="18" applyFont="1" applyFill="1" applyBorder="1" applyAlignment="1" applyProtection="1">
      <alignment vertical="center" wrapText="1"/>
    </xf>
    <xf numFmtId="0" fontId="22" fillId="0" borderId="21" xfId="5" applyFont="1" applyBorder="1" applyAlignment="1" applyProtection="1">
      <alignment wrapText="1"/>
    </xf>
    <xf numFmtId="0" fontId="0" fillId="0" borderId="22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165" fontId="0" fillId="0" borderId="19" xfId="18" applyFont="1" applyFill="1" applyBorder="1" applyAlignment="1" applyProtection="1">
      <alignment vertical="center" wrapText="1"/>
    </xf>
    <xf numFmtId="4" fontId="6" fillId="0" borderId="18" xfId="0" applyNumberFormat="1" applyFont="1" applyBorder="1" applyAlignment="1">
      <alignment horizontal="center" vertical="center"/>
    </xf>
    <xf numFmtId="4" fontId="6" fillId="7" borderId="23" xfId="0" applyNumberFormat="1" applyFont="1" applyFill="1" applyBorder="1" applyAlignment="1">
      <alignment horizontal="center" vertical="center"/>
    </xf>
    <xf numFmtId="170" fontId="0" fillId="0" borderId="16" xfId="0" applyNumberFormat="1" applyBorder="1"/>
    <xf numFmtId="0" fontId="0" fillId="0" borderId="16" xfId="0" applyBorder="1" applyAlignment="1">
      <alignment horizontal="left" vertical="center" wrapText="1"/>
    </xf>
    <xf numFmtId="0" fontId="12" fillId="5" borderId="16" xfId="0" applyFont="1" applyFill="1" applyBorder="1" applyAlignment="1">
      <alignment horizontal="center" vertical="center" textRotation="90"/>
    </xf>
    <xf numFmtId="0" fontId="0" fillId="0" borderId="21" xfId="0" applyBorder="1" applyAlignment="1">
      <alignment horizontal="center" vertical="center"/>
    </xf>
    <xf numFmtId="2" fontId="6" fillId="2" borderId="26" xfId="0" applyNumberFormat="1" applyFont="1" applyFill="1" applyBorder="1" applyAlignment="1" applyProtection="1">
      <alignment horizontal="center" vertical="center"/>
    </xf>
    <xf numFmtId="167" fontId="6" fillId="2" borderId="0" xfId="0" applyNumberFormat="1" applyFont="1" applyFill="1" applyBorder="1" applyAlignment="1" applyProtection="1">
      <alignment horizontal="center" vertical="center" wrapText="1"/>
    </xf>
    <xf numFmtId="167" fontId="6" fillId="2" borderId="0" xfId="0" applyNumberFormat="1" applyFont="1" applyFill="1" applyBorder="1" applyAlignment="1" applyProtection="1">
      <alignment horizontal="center" vertical="center"/>
    </xf>
    <xf numFmtId="0" fontId="0" fillId="2" borderId="34" xfId="0" applyFont="1" applyFill="1" applyBorder="1" applyAlignment="1" applyProtection="1">
      <alignment horizontal="justify" vertical="center" wrapText="1"/>
    </xf>
    <xf numFmtId="2" fontId="0" fillId="2" borderId="25" xfId="0" applyNumberFormat="1" applyFont="1" applyFill="1" applyBorder="1" applyAlignment="1" applyProtection="1">
      <alignment horizontal="center" vertical="center"/>
    </xf>
    <xf numFmtId="4" fontId="6" fillId="2" borderId="26" xfId="0" applyNumberFormat="1" applyFont="1" applyFill="1" applyBorder="1" applyAlignment="1" applyProtection="1">
      <alignment horizontal="center" vertical="center"/>
    </xf>
    <xf numFmtId="2" fontId="6" fillId="2" borderId="3" xfId="0" applyNumberFormat="1" applyFont="1" applyFill="1" applyBorder="1" applyAlignment="1" applyProtection="1">
      <alignment horizontal="center" vertical="center"/>
    </xf>
    <xf numFmtId="167" fontId="6" fillId="2" borderId="30" xfId="0" applyNumberFormat="1" applyFont="1" applyFill="1" applyBorder="1" applyAlignment="1" applyProtection="1">
      <alignment horizontal="center" vertical="top" wrapText="1"/>
    </xf>
    <xf numFmtId="2" fontId="0" fillId="2" borderId="24" xfId="0" applyNumberFormat="1" applyFont="1" applyFill="1" applyBorder="1" applyAlignment="1" applyProtection="1">
      <alignment horizontal="center" vertical="center"/>
    </xf>
    <xf numFmtId="4" fontId="6" fillId="2" borderId="25" xfId="0" applyNumberFormat="1" applyFont="1" applyFill="1" applyBorder="1" applyAlignment="1" applyProtection="1">
      <alignment horizontal="center" vertical="center"/>
    </xf>
    <xf numFmtId="167" fontId="6" fillId="2" borderId="3" xfId="0" applyNumberFormat="1" applyFont="1" applyFill="1" applyBorder="1" applyAlignment="1" applyProtection="1">
      <alignment horizontal="center" vertical="center"/>
      <protection locked="0"/>
    </xf>
    <xf numFmtId="167" fontId="6" fillId="2" borderId="32" xfId="0" applyNumberFormat="1" applyFont="1" applyFill="1" applyBorder="1" applyAlignment="1" applyProtection="1">
      <alignment horizontal="center" vertical="center"/>
      <protection locked="0"/>
    </xf>
    <xf numFmtId="0" fontId="6" fillId="2" borderId="30" xfId="0" applyFont="1" applyFill="1" applyBorder="1" applyAlignment="1" applyProtection="1">
      <alignment horizontal="center" vertical="top" wrapText="1"/>
    </xf>
    <xf numFmtId="0" fontId="6" fillId="2" borderId="33" xfId="0" applyFont="1" applyFill="1" applyBorder="1" applyAlignment="1" applyProtection="1">
      <alignment horizontal="center" vertical="top" wrapText="1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2" fontId="6" fillId="2" borderId="25" xfId="0" applyNumberFormat="1" applyFont="1" applyFill="1" applyBorder="1" applyAlignment="1" applyProtection="1">
      <alignment horizontal="center" vertical="center"/>
    </xf>
    <xf numFmtId="2" fontId="7" fillId="2" borderId="25" xfId="0" applyNumberFormat="1" applyFont="1" applyFill="1" applyBorder="1" applyAlignment="1" applyProtection="1">
      <alignment horizontal="center" vertical="center"/>
    </xf>
    <xf numFmtId="167" fontId="6" fillId="2" borderId="26" xfId="0" applyNumberFormat="1" applyFont="1" applyFill="1" applyBorder="1" applyAlignment="1" applyProtection="1">
      <alignment horizontal="center" vertical="center"/>
      <protection locked="0"/>
    </xf>
    <xf numFmtId="167" fontId="5" fillId="2" borderId="0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167" fontId="0" fillId="2" borderId="25" xfId="0" applyNumberFormat="1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6" fillId="2" borderId="31" xfId="0" applyFont="1" applyFill="1" applyBorder="1" applyAlignment="1" applyProtection="1">
      <alignment horizontal="center" vertical="center"/>
      <protection locked="0"/>
    </xf>
    <xf numFmtId="167" fontId="0" fillId="2" borderId="30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4" fontId="0" fillId="2" borderId="30" xfId="0" applyNumberFormat="1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4" fontId="0" fillId="2" borderId="25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>
      <alignment horizontal="center" vertical="center" wrapText="1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165" fontId="9" fillId="2" borderId="25" xfId="18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166" fontId="0" fillId="2" borderId="26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3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0" fillId="0" borderId="19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7" borderId="16" xfId="0" applyFont="1" applyFill="1" applyBorder="1" applyAlignment="1">
      <alignment horizontal="left" vertical="center"/>
    </xf>
    <xf numFmtId="0" fontId="6" fillId="7" borderId="35" xfId="0" applyFont="1" applyFill="1" applyBorder="1" applyAlignment="1">
      <alignment horizontal="left" vertical="center"/>
    </xf>
    <xf numFmtId="0" fontId="0" fillId="3" borderId="18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6" xfId="0" applyFont="1" applyBorder="1" applyAlignment="1">
      <alignment horizontal="center"/>
    </xf>
  </cellXfs>
  <cellStyles count="19">
    <cellStyle name="Moeda 2" xfId="1"/>
    <cellStyle name="Moeda 2 2" xfId="2"/>
    <cellStyle name="Moeda 3" xfId="3"/>
    <cellStyle name="Moeda 4" xfId="4"/>
    <cellStyle name="Normal" xfId="0" builtinId="0"/>
    <cellStyle name="Normal 2" xfId="5"/>
    <cellStyle name="Normal 3" xfId="6"/>
    <cellStyle name="Porcentagem 2" xfId="7"/>
    <cellStyle name="Porcentagem 2 2" xfId="8"/>
    <cellStyle name="Porcentagem 3" xfId="9"/>
    <cellStyle name="Porcentagem 3 2" xfId="10"/>
    <cellStyle name="Separador de milhares" xfId="18" builtinId="3"/>
    <cellStyle name="Separador de milhares 2" xfId="11"/>
    <cellStyle name="Separador de milhares 2 2" xfId="12"/>
    <cellStyle name="Separador de milhares 3" xfId="13"/>
    <cellStyle name="Separador de milhares 3 2" xfId="14"/>
    <cellStyle name="TableStyleLight1" xfId="15"/>
    <cellStyle name="Título 1 1" xfId="16"/>
    <cellStyle name="Título 1 1 1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7"/>
  <sheetViews>
    <sheetView tabSelected="1" zoomScaleNormal="100" zoomScaleSheetLayoutView="100" workbookViewId="0">
      <selection activeCell="C18" sqref="C18:E18"/>
    </sheetView>
  </sheetViews>
  <sheetFormatPr defaultColWidth="11.42578125" defaultRowHeight="11.25"/>
  <cols>
    <col min="1" max="1" width="3.42578125" style="1" customWidth="1"/>
    <col min="2" max="2" width="65.42578125" style="1" bestFit="1" customWidth="1"/>
    <col min="3" max="3" width="6.140625" style="1" bestFit="1" customWidth="1"/>
    <col min="4" max="5" width="15.7109375" style="1" customWidth="1"/>
    <col min="6" max="16384" width="11.42578125" style="1"/>
  </cols>
  <sheetData>
    <row r="1" spans="2:5" ht="45" customHeight="1">
      <c r="B1" s="135" t="s">
        <v>125</v>
      </c>
      <c r="C1" s="135"/>
      <c r="D1" s="135"/>
      <c r="E1" s="135"/>
    </row>
    <row r="2" spans="2:5" ht="13.5" thickBot="1">
      <c r="B2" s="2"/>
      <c r="C2" s="3"/>
      <c r="D2" s="3"/>
      <c r="E2" s="3"/>
    </row>
    <row r="3" spans="2:5" ht="13.5" thickBot="1">
      <c r="B3" s="4" t="s">
        <v>0</v>
      </c>
      <c r="C3" s="136"/>
      <c r="D3" s="137"/>
      <c r="E3" s="137"/>
    </row>
    <row r="4" spans="2:5" ht="13.5" thickBot="1">
      <c r="B4" s="5" t="s">
        <v>1</v>
      </c>
      <c r="C4" s="137"/>
      <c r="D4" s="137"/>
      <c r="E4" s="137"/>
    </row>
    <row r="5" spans="2:5" ht="13.5" thickBot="1">
      <c r="B5" s="2"/>
      <c r="C5" s="3"/>
      <c r="D5" s="3"/>
      <c r="E5" s="3"/>
    </row>
    <row r="6" spans="2:5" ht="12.75">
      <c r="B6" s="6" t="s">
        <v>2</v>
      </c>
      <c r="C6" s="138" t="s">
        <v>126</v>
      </c>
      <c r="D6" s="138"/>
      <c r="E6" s="138"/>
    </row>
    <row r="7" spans="2:5" ht="12.75">
      <c r="B7" s="7" t="s">
        <v>3</v>
      </c>
      <c r="C7" s="139">
        <v>22</v>
      </c>
      <c r="D7" s="139"/>
      <c r="E7" s="139"/>
    </row>
    <row r="8" spans="2:5" ht="12.75">
      <c r="B8" s="8" t="s">
        <v>4</v>
      </c>
      <c r="C8" s="140">
        <v>987</v>
      </c>
      <c r="D8" s="140"/>
      <c r="E8" s="140"/>
    </row>
    <row r="9" spans="2:5" ht="12.75">
      <c r="B9" s="8" t="s">
        <v>5</v>
      </c>
      <c r="C9" s="141" t="s">
        <v>132</v>
      </c>
      <c r="D9" s="141"/>
      <c r="E9" s="141"/>
    </row>
    <row r="10" spans="2:5" ht="13.5" thickBot="1">
      <c r="B10" s="9" t="s">
        <v>6</v>
      </c>
      <c r="C10" s="142">
        <v>43101</v>
      </c>
      <c r="D10" s="142"/>
      <c r="E10" s="142"/>
    </row>
    <row r="11" spans="2:5" ht="12.75">
      <c r="B11" s="10"/>
      <c r="C11" s="11"/>
      <c r="D11" s="12"/>
      <c r="E11" s="12"/>
    </row>
    <row r="12" spans="2:5" ht="12" thickBot="1">
      <c r="C12" s="13"/>
      <c r="D12" s="13"/>
      <c r="E12" s="13"/>
    </row>
    <row r="13" spans="2:5" ht="12.75">
      <c r="B13" s="143" t="s">
        <v>7</v>
      </c>
      <c r="C13" s="143"/>
      <c r="D13" s="143"/>
      <c r="E13" s="143"/>
    </row>
    <row r="14" spans="2:5" ht="12.75">
      <c r="B14" s="14" t="s">
        <v>8</v>
      </c>
      <c r="C14" s="133" t="s">
        <v>9</v>
      </c>
      <c r="D14" s="133"/>
      <c r="E14" s="133"/>
    </row>
    <row r="15" spans="2:5" ht="12.75">
      <c r="B15" s="15" t="s">
        <v>10</v>
      </c>
      <c r="C15" s="126">
        <v>987</v>
      </c>
      <c r="D15" s="126"/>
      <c r="E15" s="126"/>
    </row>
    <row r="16" spans="2:5">
      <c r="B16" s="15" t="s">
        <v>11</v>
      </c>
    </row>
    <row r="17" spans="2:5" ht="12.75">
      <c r="B17" s="15" t="s">
        <v>12</v>
      </c>
      <c r="C17" s="126"/>
      <c r="D17" s="126"/>
      <c r="E17" s="126"/>
    </row>
    <row r="18" spans="2:5" ht="12.75">
      <c r="B18" s="16" t="s">
        <v>13</v>
      </c>
      <c r="C18" s="126"/>
      <c r="D18" s="126"/>
      <c r="E18" s="126"/>
    </row>
    <row r="19" spans="2:5" ht="12.75">
      <c r="B19" s="16" t="s">
        <v>14</v>
      </c>
      <c r="C19" s="134"/>
      <c r="D19" s="134"/>
      <c r="E19" s="134"/>
    </row>
    <row r="20" spans="2:5" ht="12.75">
      <c r="B20" s="16" t="s">
        <v>15</v>
      </c>
      <c r="C20" s="134"/>
      <c r="D20" s="134"/>
      <c r="E20" s="134"/>
    </row>
    <row r="21" spans="2:5" ht="12.75">
      <c r="B21" s="16" t="s">
        <v>16</v>
      </c>
      <c r="C21" s="126"/>
      <c r="D21" s="126"/>
      <c r="E21" s="126"/>
    </row>
    <row r="22" spans="2:5" ht="12.75">
      <c r="B22" s="16" t="s">
        <v>133</v>
      </c>
      <c r="C22" s="126">
        <v>102.28</v>
      </c>
      <c r="D22" s="126"/>
      <c r="E22" s="126"/>
    </row>
    <row r="23" spans="2:5" ht="13.5" thickBot="1">
      <c r="B23" s="17" t="s">
        <v>17</v>
      </c>
      <c r="C23" s="111">
        <f>SUM(C15:E22)</f>
        <v>1089.28</v>
      </c>
      <c r="D23" s="111"/>
      <c r="E23" s="111"/>
    </row>
    <row r="24" spans="2:5" ht="12" thickBot="1">
      <c r="B24" s="130"/>
      <c r="C24" s="130"/>
      <c r="D24" s="130"/>
      <c r="E24" s="130"/>
    </row>
    <row r="25" spans="2:5" ht="13.5" thickBot="1">
      <c r="B25" s="125" t="s">
        <v>18</v>
      </c>
      <c r="C25" s="125"/>
      <c r="D25" s="125"/>
      <c r="E25" s="125"/>
    </row>
    <row r="26" spans="2:5" ht="13.5" thickBot="1">
      <c r="B26" s="18" t="s">
        <v>19</v>
      </c>
      <c r="C26" s="131" t="s">
        <v>9</v>
      </c>
      <c r="D26" s="131"/>
      <c r="E26" s="131"/>
    </row>
    <row r="27" spans="2:5" ht="12.75">
      <c r="B27" s="19" t="s">
        <v>20</v>
      </c>
      <c r="C27" s="132"/>
      <c r="D27" s="132"/>
      <c r="E27" s="132"/>
    </row>
    <row r="28" spans="2:5" ht="12.75">
      <c r="B28" s="15" t="s">
        <v>21</v>
      </c>
      <c r="C28" s="126"/>
      <c r="D28" s="126"/>
      <c r="E28" s="126"/>
    </row>
    <row r="29" spans="2:5" ht="12.75">
      <c r="B29" s="15" t="s">
        <v>136</v>
      </c>
      <c r="C29" s="126"/>
      <c r="D29" s="126"/>
      <c r="E29" s="126"/>
    </row>
    <row r="30" spans="2:5" ht="12.75">
      <c r="B30" s="15" t="s">
        <v>22</v>
      </c>
      <c r="C30" s="126"/>
      <c r="D30" s="126"/>
      <c r="E30" s="126"/>
    </row>
    <row r="31" spans="2:5" ht="12.75">
      <c r="B31" s="15" t="s">
        <v>23</v>
      </c>
      <c r="C31" s="126"/>
      <c r="D31" s="126"/>
      <c r="E31" s="126"/>
    </row>
    <row r="32" spans="2:5" ht="12.75">
      <c r="B32" s="20" t="s">
        <v>24</v>
      </c>
      <c r="C32" s="126"/>
      <c r="D32" s="126"/>
      <c r="E32" s="126"/>
    </row>
    <row r="33" spans="2:5" ht="12.75">
      <c r="B33" s="15" t="s">
        <v>25</v>
      </c>
      <c r="C33" s="126"/>
      <c r="D33" s="126"/>
      <c r="E33" s="126"/>
    </row>
    <row r="34" spans="2:5" ht="13.5" thickBot="1">
      <c r="B34" s="17" t="s">
        <v>26</v>
      </c>
      <c r="C34" s="123">
        <f>SUM(C27:E33)</f>
        <v>0</v>
      </c>
      <c r="D34" s="123"/>
      <c r="E34" s="123"/>
    </row>
    <row r="35" spans="2:5" s="21" customFormat="1" ht="12" thickBot="1">
      <c r="B35" s="127"/>
      <c r="C35" s="127"/>
      <c r="D35" s="127"/>
      <c r="E35" s="127"/>
    </row>
    <row r="36" spans="2:5" s="21" customFormat="1" ht="13.5" thickBot="1">
      <c r="B36" s="125" t="s">
        <v>27</v>
      </c>
      <c r="C36" s="125"/>
      <c r="D36" s="125"/>
      <c r="E36" s="125"/>
    </row>
    <row r="37" spans="2:5" s="21" customFormat="1" ht="13.5" thickBot="1">
      <c r="B37" s="18" t="s">
        <v>28</v>
      </c>
      <c r="C37" s="128" t="s">
        <v>9</v>
      </c>
      <c r="D37" s="128"/>
      <c r="E37" s="128"/>
    </row>
    <row r="38" spans="2:5" s="21" customFormat="1" ht="12.75">
      <c r="B38" s="22" t="s">
        <v>30</v>
      </c>
      <c r="C38" s="129" t="e">
        <f>#REF!</f>
        <v>#REF!</v>
      </c>
      <c r="D38" s="129"/>
      <c r="E38" s="129"/>
    </row>
    <row r="39" spans="2:5" s="21" customFormat="1" ht="12.75">
      <c r="B39" s="23" t="s">
        <v>110</v>
      </c>
      <c r="C39" s="126" t="e">
        <f>#REF!</f>
        <v>#REF!</v>
      </c>
      <c r="D39" s="126"/>
      <c r="E39" s="126"/>
    </row>
    <row r="40" spans="2:5" s="21" customFormat="1" ht="12.75">
      <c r="B40" s="23" t="s">
        <v>111</v>
      </c>
      <c r="C40" s="126" t="e">
        <f>#REF!</f>
        <v>#REF!</v>
      </c>
      <c r="D40" s="126"/>
      <c r="E40" s="126"/>
    </row>
    <row r="41" spans="2:5" s="21" customFormat="1" ht="12.75">
      <c r="B41" s="23" t="s">
        <v>106</v>
      </c>
      <c r="C41" s="126">
        <f>Uniforme!E25</f>
        <v>0</v>
      </c>
      <c r="D41" s="126"/>
      <c r="E41" s="126"/>
    </row>
    <row r="42" spans="2:5" s="21" customFormat="1" ht="12.75">
      <c r="B42" s="23" t="s">
        <v>29</v>
      </c>
      <c r="C42" s="126">
        <f>Uniforme!E10</f>
        <v>0</v>
      </c>
      <c r="D42" s="126"/>
      <c r="E42" s="126"/>
    </row>
    <row r="43" spans="2:5" s="21" customFormat="1" ht="13.5" thickBot="1">
      <c r="B43" s="24" t="s">
        <v>31</v>
      </c>
      <c r="C43" s="123" t="e">
        <f>SUM(C38:E42)</f>
        <v>#REF!</v>
      </c>
      <c r="D43" s="123"/>
      <c r="E43" s="123"/>
    </row>
    <row r="44" spans="2:5" s="21" customFormat="1" ht="12" thickBot="1">
      <c r="B44" s="124"/>
      <c r="C44" s="124"/>
      <c r="D44" s="124"/>
      <c r="E44" s="124"/>
    </row>
    <row r="45" spans="2:5" s="21" customFormat="1" ht="13.5" thickBot="1">
      <c r="B45" s="125" t="s">
        <v>32</v>
      </c>
      <c r="C45" s="125"/>
      <c r="D45" s="125"/>
      <c r="E45" s="125"/>
    </row>
    <row r="46" spans="2:5" s="21" customFormat="1" ht="13.5" thickBot="1">
      <c r="B46" s="120" t="s">
        <v>33</v>
      </c>
      <c r="C46" s="120"/>
      <c r="D46" s="120"/>
      <c r="E46" s="120"/>
    </row>
    <row r="47" spans="2:5" s="21" customFormat="1" ht="13.5" thickBot="1">
      <c r="B47" s="25" t="s">
        <v>34</v>
      </c>
      <c r="C47" s="26" t="s">
        <v>35</v>
      </c>
      <c r="D47" s="118" t="s">
        <v>9</v>
      </c>
      <c r="E47" s="118"/>
    </row>
    <row r="48" spans="2:5" s="21" customFormat="1" ht="12.75">
      <c r="B48" s="27" t="s">
        <v>36</v>
      </c>
      <c r="C48" s="28">
        <v>20</v>
      </c>
      <c r="D48" s="114">
        <f>$C$23*(C48/100)</f>
        <v>217.85599999999999</v>
      </c>
      <c r="E48" s="114"/>
    </row>
    <row r="49" spans="2:5" s="21" customFormat="1" ht="12.75">
      <c r="B49" s="29" t="s">
        <v>37</v>
      </c>
      <c r="C49" s="30"/>
      <c r="D49" s="122">
        <f>$C$23*(C49/100)</f>
        <v>0</v>
      </c>
      <c r="E49" s="122"/>
    </row>
    <row r="50" spans="2:5" s="21" customFormat="1" ht="12.75">
      <c r="B50" s="29" t="s">
        <v>38</v>
      </c>
      <c r="C50" s="30"/>
      <c r="D50" s="122">
        <f t="shared" ref="D50:D55" si="0">$C$23*(C50/100)</f>
        <v>0</v>
      </c>
      <c r="E50" s="122"/>
    </row>
    <row r="51" spans="2:5" s="21" customFormat="1" ht="12.75">
      <c r="B51" s="29" t="s">
        <v>39</v>
      </c>
      <c r="C51" s="30"/>
      <c r="D51" s="122">
        <f t="shared" si="0"/>
        <v>0</v>
      </c>
      <c r="E51" s="122"/>
    </row>
    <row r="52" spans="2:5" s="21" customFormat="1" ht="12.75">
      <c r="B52" s="29" t="s">
        <v>40</v>
      </c>
      <c r="C52" s="30"/>
      <c r="D52" s="122">
        <f t="shared" si="0"/>
        <v>0</v>
      </c>
      <c r="E52" s="122"/>
    </row>
    <row r="53" spans="2:5" s="21" customFormat="1" ht="12.75">
      <c r="B53" s="31" t="s">
        <v>41</v>
      </c>
      <c r="C53" s="32">
        <v>8</v>
      </c>
      <c r="D53" s="110">
        <f t="shared" si="0"/>
        <v>87.142399999999995</v>
      </c>
      <c r="E53" s="110"/>
    </row>
    <row r="54" spans="2:5" s="21" customFormat="1" ht="12.75">
      <c r="B54" s="31" t="s">
        <v>42</v>
      </c>
      <c r="C54" s="32">
        <v>3</v>
      </c>
      <c r="D54" s="110">
        <f t="shared" si="0"/>
        <v>32.678399999999996</v>
      </c>
      <c r="E54" s="110"/>
    </row>
    <row r="55" spans="2:5" s="21" customFormat="1" ht="12.75">
      <c r="B55" s="29" t="s">
        <v>43</v>
      </c>
      <c r="C55" s="30"/>
      <c r="D55" s="122">
        <f t="shared" si="0"/>
        <v>0</v>
      </c>
      <c r="E55" s="122"/>
    </row>
    <row r="56" spans="2:5" s="21" customFormat="1" ht="13.5" thickBot="1">
      <c r="B56" s="33" t="s">
        <v>44</v>
      </c>
      <c r="C56" s="34">
        <f>SUM(C48:C55)</f>
        <v>31</v>
      </c>
      <c r="D56" s="106">
        <f>SUM(D48:E55)</f>
        <v>337.67680000000001</v>
      </c>
      <c r="E56" s="106"/>
    </row>
    <row r="57" spans="2:5" s="21" customFormat="1" ht="34.5" customHeight="1">
      <c r="B57" s="109" t="s">
        <v>124</v>
      </c>
      <c r="C57" s="109"/>
      <c r="D57" s="109"/>
      <c r="E57" s="109"/>
    </row>
    <row r="58" spans="2:5" s="21" customFormat="1" ht="13.5" thickBot="1">
      <c r="B58" s="36"/>
      <c r="C58" s="35"/>
      <c r="D58" s="35"/>
      <c r="E58" s="35"/>
    </row>
    <row r="59" spans="2:5" s="21" customFormat="1" ht="13.5" thickBot="1">
      <c r="B59" s="120" t="s">
        <v>45</v>
      </c>
      <c r="C59" s="120"/>
      <c r="D59" s="120"/>
      <c r="E59" s="120"/>
    </row>
    <row r="60" spans="2:5" s="21" customFormat="1" ht="13.5" thickBot="1">
      <c r="B60" s="25" t="s">
        <v>46</v>
      </c>
      <c r="C60" s="119" t="s">
        <v>9</v>
      </c>
      <c r="D60" s="119"/>
      <c r="E60" s="119"/>
    </row>
    <row r="61" spans="2:5" s="21" customFormat="1" ht="12.75">
      <c r="B61" s="27" t="s">
        <v>47</v>
      </c>
      <c r="C61" s="114">
        <f>$C$23*0.0893</f>
        <v>97.272704000000004</v>
      </c>
      <c r="D61" s="114"/>
      <c r="E61" s="114"/>
    </row>
    <row r="62" spans="2:5" s="21" customFormat="1" ht="12.75">
      <c r="B62" s="31" t="s">
        <v>48</v>
      </c>
      <c r="C62" s="110">
        <f>$C$23*0.0298</f>
        <v>32.460543999999999</v>
      </c>
      <c r="D62" s="110"/>
      <c r="E62" s="110"/>
    </row>
    <row r="63" spans="2:5" s="21" customFormat="1" ht="12.75">
      <c r="B63" s="37" t="s">
        <v>49</v>
      </c>
      <c r="C63" s="121">
        <f>SUM(C61:E62)</f>
        <v>129.733248</v>
      </c>
      <c r="D63" s="121"/>
      <c r="E63" s="121"/>
    </row>
    <row r="64" spans="2:5" s="21" customFormat="1" ht="12.75">
      <c r="B64" s="31" t="s">
        <v>50</v>
      </c>
      <c r="C64" s="110">
        <f>C63*(C56/100)</f>
        <v>40.217306880000002</v>
      </c>
      <c r="D64" s="110"/>
      <c r="E64" s="110"/>
    </row>
    <row r="65" spans="2:5" s="21" customFormat="1" ht="13.5" thickBot="1">
      <c r="B65" s="33" t="s">
        <v>44</v>
      </c>
      <c r="C65" s="106">
        <f>SUM(C63:E64)</f>
        <v>169.95055488</v>
      </c>
      <c r="D65" s="106"/>
      <c r="E65" s="106"/>
    </row>
    <row r="66" spans="2:5" s="21" customFormat="1" ht="13.5" thickBot="1">
      <c r="B66" s="36"/>
      <c r="C66" s="35"/>
      <c r="D66" s="35"/>
      <c r="E66" s="35"/>
    </row>
    <row r="67" spans="2:5" s="21" customFormat="1" ht="13.5" thickBot="1">
      <c r="B67" s="120" t="s">
        <v>51</v>
      </c>
      <c r="C67" s="120"/>
      <c r="D67" s="120"/>
      <c r="E67" s="120"/>
    </row>
    <row r="68" spans="2:5" s="21" customFormat="1" ht="13.5" thickBot="1">
      <c r="B68" s="25" t="s">
        <v>52</v>
      </c>
      <c r="C68" s="119" t="s">
        <v>9</v>
      </c>
      <c r="D68" s="119"/>
      <c r="E68" s="119"/>
    </row>
    <row r="69" spans="2:5" s="21" customFormat="1" ht="12.75">
      <c r="B69" s="27" t="s">
        <v>53</v>
      </c>
      <c r="C69" s="114">
        <f>((C61/12)+(C62/12)+D48+D53+C32)*4*0.05*0.06</f>
        <v>3.789714048</v>
      </c>
      <c r="D69" s="114"/>
      <c r="E69" s="114"/>
    </row>
    <row r="70" spans="2:5" s="21" customFormat="1" ht="12.75">
      <c r="B70" s="31" t="s">
        <v>54</v>
      </c>
      <c r="C70" s="110">
        <f>C69*(C56/100)</f>
        <v>1.1748113548800001</v>
      </c>
      <c r="D70" s="110"/>
      <c r="E70" s="110"/>
    </row>
    <row r="71" spans="2:5" s="21" customFormat="1" ht="13.5" thickBot="1">
      <c r="B71" s="33" t="s">
        <v>44</v>
      </c>
      <c r="C71" s="106">
        <f>SUM(C69:E70)</f>
        <v>4.9645254028799997</v>
      </c>
      <c r="D71" s="106"/>
      <c r="E71" s="106"/>
    </row>
    <row r="72" spans="2:5" s="21" customFormat="1" ht="13.5" thickBot="1">
      <c r="B72" s="36"/>
      <c r="C72" s="35"/>
      <c r="D72" s="35"/>
      <c r="E72" s="35"/>
    </row>
    <row r="73" spans="2:5" s="21" customFormat="1" ht="13.5" thickBot="1">
      <c r="B73" s="120" t="s">
        <v>55</v>
      </c>
      <c r="C73" s="120"/>
      <c r="D73" s="120"/>
      <c r="E73" s="120"/>
    </row>
    <row r="74" spans="2:5" s="21" customFormat="1" ht="13.5" thickBot="1">
      <c r="B74" s="25" t="s">
        <v>56</v>
      </c>
      <c r="C74" s="119" t="s">
        <v>9</v>
      </c>
      <c r="D74" s="119"/>
      <c r="E74" s="119"/>
    </row>
    <row r="75" spans="2:5" s="21" customFormat="1" ht="12.75">
      <c r="B75" s="27" t="s">
        <v>57</v>
      </c>
      <c r="C75" s="114">
        <f>C23*0.00417</f>
        <v>4.5422976000000004</v>
      </c>
      <c r="D75" s="114"/>
      <c r="E75" s="114"/>
    </row>
    <row r="76" spans="2:5" s="21" customFormat="1" ht="12.75">
      <c r="B76" s="31" t="s">
        <v>58</v>
      </c>
      <c r="C76" s="110">
        <f>C75*(C56/100)</f>
        <v>1.4081122560000001</v>
      </c>
      <c r="D76" s="110"/>
      <c r="E76" s="110"/>
    </row>
    <row r="77" spans="2:5" s="21" customFormat="1" ht="12.75">
      <c r="B77" s="31" t="s">
        <v>59</v>
      </c>
      <c r="C77" s="110">
        <f>$C$23*(0.08*0.5*0.05)</f>
        <v>2.1785600000000001</v>
      </c>
      <c r="D77" s="110"/>
      <c r="E77" s="110"/>
    </row>
    <row r="78" spans="2:5" s="21" customFormat="1" ht="12.75">
      <c r="B78" s="31" t="s">
        <v>60</v>
      </c>
      <c r="C78" s="110">
        <f>C23*0.01944</f>
        <v>21.175603199999998</v>
      </c>
      <c r="D78" s="110"/>
      <c r="E78" s="110"/>
    </row>
    <row r="79" spans="2:5" s="21" customFormat="1" ht="12.75">
      <c r="B79" s="31" t="s">
        <v>61</v>
      </c>
      <c r="C79" s="110">
        <f>C78*(C56/100)</f>
        <v>6.5644369919999992</v>
      </c>
      <c r="D79" s="110"/>
      <c r="E79" s="110"/>
    </row>
    <row r="80" spans="2:5" s="21" customFormat="1" ht="12.75">
      <c r="B80" s="31" t="s">
        <v>62</v>
      </c>
      <c r="C80" s="110">
        <f>$C$23*(0.08*0.5)</f>
        <v>43.571199999999997</v>
      </c>
      <c r="D80" s="110"/>
      <c r="E80" s="110"/>
    </row>
    <row r="81" spans="1:9" s="21" customFormat="1" ht="13.5" thickBot="1">
      <c r="B81" s="33" t="s">
        <v>44</v>
      </c>
      <c r="C81" s="106">
        <f>SUM(C75:E80)</f>
        <v>79.440210047999997</v>
      </c>
      <c r="D81" s="106"/>
      <c r="E81" s="106"/>
    </row>
    <row r="82" spans="1:9" s="21" customFormat="1" ht="13.5" thickBot="1">
      <c r="B82" s="36"/>
      <c r="C82" s="35"/>
      <c r="D82" s="35"/>
      <c r="E82" s="35"/>
    </row>
    <row r="83" spans="1:9" s="21" customFormat="1" ht="13.5" thickBot="1">
      <c r="B83" s="120" t="s">
        <v>63</v>
      </c>
      <c r="C83" s="120"/>
      <c r="D83" s="120"/>
      <c r="E83" s="120"/>
    </row>
    <row r="84" spans="1:9" s="21" customFormat="1" ht="13.5" thickBot="1">
      <c r="B84" s="25" t="s">
        <v>64</v>
      </c>
      <c r="C84" s="118" t="s">
        <v>9</v>
      </c>
      <c r="D84" s="118"/>
      <c r="E84" s="118"/>
    </row>
    <row r="85" spans="1:9" s="38" customFormat="1" ht="12.75">
      <c r="B85" s="39" t="s">
        <v>65</v>
      </c>
      <c r="C85" s="114">
        <f>C23*0.0893</f>
        <v>97.272704000000004</v>
      </c>
      <c r="D85" s="114"/>
      <c r="E85" s="114"/>
      <c r="H85" s="21"/>
    </row>
    <row r="86" spans="1:9" s="21" customFormat="1" ht="15">
      <c r="B86" s="31" t="s">
        <v>66</v>
      </c>
      <c r="C86" s="110">
        <f>C23*0.0166</f>
        <v>18.082048</v>
      </c>
      <c r="D86" s="110"/>
      <c r="E86" s="110"/>
      <c r="I86" s="71" t="s">
        <v>123</v>
      </c>
    </row>
    <row r="87" spans="1:9" s="21" customFormat="1" ht="12.75">
      <c r="B87" s="31" t="s">
        <v>67</v>
      </c>
      <c r="C87" s="110">
        <f>C23*0.0002</f>
        <v>0.21785599999999999</v>
      </c>
      <c r="D87" s="110"/>
      <c r="E87" s="110"/>
    </row>
    <row r="88" spans="1:9" s="21" customFormat="1" ht="12.75">
      <c r="B88" s="31" t="s">
        <v>68</v>
      </c>
      <c r="C88" s="110">
        <f>C23*0.0073</f>
        <v>7.9517439999999997</v>
      </c>
      <c r="D88" s="110"/>
      <c r="E88" s="110"/>
    </row>
    <row r="89" spans="1:9" s="21" customFormat="1" ht="12.75">
      <c r="B89" s="31" t="s">
        <v>69</v>
      </c>
      <c r="C89" s="110">
        <f>C23*0.0003</f>
        <v>0.32678399999999996</v>
      </c>
      <c r="D89" s="110"/>
      <c r="E89" s="110"/>
    </row>
    <row r="90" spans="1:9" s="21" customFormat="1" ht="12.75">
      <c r="B90" s="40" t="s">
        <v>70</v>
      </c>
      <c r="C90" s="110">
        <v>0</v>
      </c>
      <c r="D90" s="110"/>
      <c r="E90" s="110"/>
      <c r="H90" s="38"/>
    </row>
    <row r="91" spans="1:9" s="21" customFormat="1" ht="12.75">
      <c r="A91" s="41"/>
      <c r="B91" s="31" t="s">
        <v>71</v>
      </c>
      <c r="C91" s="110">
        <f>SUM(C85:E90)*(C56/100)</f>
        <v>38.393852160000002</v>
      </c>
      <c r="D91" s="110"/>
      <c r="E91" s="110"/>
      <c r="H91" s="38"/>
    </row>
    <row r="92" spans="1:9" s="21" customFormat="1" ht="13.5" thickBot="1">
      <c r="A92" s="41"/>
      <c r="B92" s="33" t="s">
        <v>44</v>
      </c>
      <c r="C92" s="106">
        <f>SUM(C85:E91)</f>
        <v>162.24498816000002</v>
      </c>
      <c r="D92" s="106"/>
      <c r="E92" s="106"/>
      <c r="H92" s="38"/>
    </row>
    <row r="93" spans="1:9" s="38" customFormat="1" ht="16.5" thickBot="1">
      <c r="B93" s="42"/>
    </row>
    <row r="94" spans="1:9" s="38" customFormat="1" ht="13.5" thickBot="1">
      <c r="B94" s="117" t="s">
        <v>72</v>
      </c>
      <c r="C94" s="117"/>
      <c r="D94" s="117"/>
      <c r="E94" s="117"/>
    </row>
    <row r="95" spans="1:9" s="38" customFormat="1" ht="13.5" thickBot="1">
      <c r="B95" s="43" t="s">
        <v>73</v>
      </c>
      <c r="C95" s="113" t="s">
        <v>9</v>
      </c>
      <c r="D95" s="113"/>
      <c r="E95" s="113"/>
    </row>
    <row r="96" spans="1:9" s="38" customFormat="1" ht="12.75">
      <c r="B96" s="39" t="s">
        <v>74</v>
      </c>
      <c r="C96" s="114">
        <f>D56</f>
        <v>337.67680000000001</v>
      </c>
      <c r="D96" s="114"/>
      <c r="E96" s="114"/>
    </row>
    <row r="97" spans="2:5" s="38" customFormat="1" ht="12.75">
      <c r="B97" s="44" t="s">
        <v>75</v>
      </c>
      <c r="C97" s="110">
        <f>C65</f>
        <v>169.95055488</v>
      </c>
      <c r="D97" s="110"/>
      <c r="E97" s="110"/>
    </row>
    <row r="98" spans="2:5" s="38" customFormat="1" ht="12.75">
      <c r="B98" s="44" t="s">
        <v>76</v>
      </c>
      <c r="C98" s="110">
        <f>C71</f>
        <v>4.9645254028799997</v>
      </c>
      <c r="D98" s="110"/>
      <c r="E98" s="110"/>
    </row>
    <row r="99" spans="2:5" s="38" customFormat="1" ht="12.75">
      <c r="B99" s="44" t="s">
        <v>77</v>
      </c>
      <c r="C99" s="110">
        <f>C81</f>
        <v>79.440210047999997</v>
      </c>
      <c r="D99" s="110"/>
      <c r="E99" s="110"/>
    </row>
    <row r="100" spans="2:5" s="38" customFormat="1" ht="12.75">
      <c r="B100" s="44" t="s">
        <v>78</v>
      </c>
      <c r="C100" s="110">
        <f>C92</f>
        <v>162.24498816000002</v>
      </c>
      <c r="D100" s="110"/>
      <c r="E100" s="110"/>
    </row>
    <row r="101" spans="2:5" s="38" customFormat="1" ht="12.75">
      <c r="B101" s="44" t="s">
        <v>79</v>
      </c>
      <c r="C101" s="110"/>
      <c r="D101" s="110"/>
      <c r="E101" s="110"/>
    </row>
    <row r="102" spans="2:5" s="38" customFormat="1" ht="13.5" thickBot="1">
      <c r="B102" s="45" t="s">
        <v>44</v>
      </c>
      <c r="C102" s="106">
        <f>SUM(C96:E101)</f>
        <v>754.27707849088006</v>
      </c>
      <c r="D102" s="106"/>
      <c r="E102" s="106"/>
    </row>
    <row r="103" spans="2:5" s="38" customFormat="1" ht="16.5" thickBot="1">
      <c r="B103" s="42"/>
    </row>
    <row r="104" spans="2:5" s="38" customFormat="1" ht="13.5" thickBot="1">
      <c r="B104" s="116" t="s">
        <v>80</v>
      </c>
      <c r="C104" s="116"/>
      <c r="D104" s="116"/>
      <c r="E104" s="116"/>
    </row>
    <row r="105" spans="2:5" s="38" customFormat="1" ht="13.5" thickBot="1">
      <c r="B105" s="43" t="s">
        <v>81</v>
      </c>
      <c r="C105" s="46" t="s">
        <v>35</v>
      </c>
      <c r="D105" s="113" t="s">
        <v>9</v>
      </c>
      <c r="E105" s="113"/>
    </row>
    <row r="106" spans="2:5" s="38" customFormat="1" ht="12.75">
      <c r="B106" s="39" t="s">
        <v>82</v>
      </c>
      <c r="C106" s="47">
        <v>2</v>
      </c>
      <c r="D106" s="114" t="e">
        <f>(C102+C43+C34+C23)*C106/100</f>
        <v>#REF!</v>
      </c>
      <c r="E106" s="114"/>
    </row>
    <row r="107" spans="2:5" s="38" customFormat="1" ht="12.75">
      <c r="B107" s="44" t="s">
        <v>83</v>
      </c>
      <c r="C107" s="48"/>
      <c r="D107" s="110"/>
      <c r="E107" s="110"/>
    </row>
    <row r="108" spans="2:5" s="38" customFormat="1" ht="12.75">
      <c r="B108" s="44" t="s">
        <v>135</v>
      </c>
      <c r="C108" s="48">
        <v>9.94</v>
      </c>
      <c r="D108" s="110" t="e">
        <f>((C102+C43+C34+C23+D106+D112)/(1-(C108+C110)/100))*(C108/100)</f>
        <v>#REF!</v>
      </c>
      <c r="E108" s="110"/>
    </row>
    <row r="109" spans="2:5" s="38" customFormat="1" ht="12.75">
      <c r="B109" s="44" t="s">
        <v>84</v>
      </c>
      <c r="C109" s="48"/>
      <c r="D109" s="110"/>
      <c r="E109" s="110"/>
    </row>
    <row r="110" spans="2:5" s="38" customFormat="1" ht="12.75">
      <c r="B110" s="44" t="s">
        <v>134</v>
      </c>
      <c r="C110" s="48">
        <v>5</v>
      </c>
      <c r="D110" s="110" t="e">
        <f>((C102+C43+C34+C23+D106+D112)/(1-(C108+C110)/100))*(C110/100)</f>
        <v>#REF!</v>
      </c>
      <c r="E110" s="110"/>
    </row>
    <row r="111" spans="2:5" s="38" customFormat="1" ht="12.75">
      <c r="B111" s="44" t="s">
        <v>85</v>
      </c>
      <c r="C111" s="48"/>
      <c r="D111" s="110"/>
      <c r="E111" s="110"/>
    </row>
    <row r="112" spans="2:5" s="38" customFormat="1" ht="12.75">
      <c r="B112" s="44" t="s">
        <v>86</v>
      </c>
      <c r="C112" s="48">
        <v>4</v>
      </c>
      <c r="D112" s="110" t="e">
        <f>(C102+C43+C34+C23+D106)*C112/100</f>
        <v>#REF!</v>
      </c>
      <c r="E112" s="110"/>
    </row>
    <row r="113" spans="2:17" s="38" customFormat="1" ht="13.5" thickBot="1">
      <c r="B113" s="45" t="s">
        <v>44</v>
      </c>
      <c r="C113" s="49">
        <f>SUM(C106:C112)</f>
        <v>20.939999999999998</v>
      </c>
      <c r="D113" s="106" t="e">
        <f>SUM(D106:E112)</f>
        <v>#REF!</v>
      </c>
      <c r="E113" s="106"/>
    </row>
    <row r="114" spans="2:17" s="38" customFormat="1" ht="31.5" customHeight="1">
      <c r="B114" s="109" t="s">
        <v>122</v>
      </c>
      <c r="C114" s="109"/>
      <c r="D114" s="109"/>
      <c r="E114" s="109"/>
    </row>
    <row r="115" spans="2:17" s="38" customFormat="1" ht="12.75">
      <c r="B115" s="107" t="s">
        <v>87</v>
      </c>
      <c r="C115" s="107"/>
      <c r="D115" s="107"/>
      <c r="E115" s="107"/>
    </row>
    <row r="116" spans="2:17" s="38" customFormat="1" ht="12.75">
      <c r="B116" s="108" t="s">
        <v>88</v>
      </c>
      <c r="C116" s="108"/>
      <c r="D116" s="108"/>
      <c r="E116" s="108"/>
    </row>
    <row r="117" spans="2:17" s="38" customFormat="1" ht="16.5" thickBot="1">
      <c r="B117" s="42"/>
    </row>
    <row r="118" spans="2:17" s="38" customFormat="1" ht="13.5" thickBot="1">
      <c r="B118" s="43" t="s">
        <v>89</v>
      </c>
      <c r="C118" s="113" t="s">
        <v>9</v>
      </c>
      <c r="D118" s="113"/>
      <c r="E118" s="113"/>
    </row>
    <row r="119" spans="2:17" s="38" customFormat="1" ht="12.75">
      <c r="B119" s="39" t="s">
        <v>90</v>
      </c>
      <c r="C119" s="114">
        <f>C23</f>
        <v>1089.28</v>
      </c>
      <c r="D119" s="114"/>
      <c r="E119" s="114"/>
    </row>
    <row r="120" spans="2:17" s="38" customFormat="1" ht="12.75">
      <c r="B120" s="44" t="s">
        <v>91</v>
      </c>
      <c r="C120" s="110">
        <f>C34</f>
        <v>0</v>
      </c>
      <c r="D120" s="110"/>
      <c r="E120" s="110"/>
    </row>
    <row r="121" spans="2:17" s="38" customFormat="1" ht="12.75">
      <c r="B121" s="44" t="s">
        <v>92</v>
      </c>
      <c r="C121" s="110" t="e">
        <f>C43</f>
        <v>#REF!</v>
      </c>
      <c r="D121" s="110"/>
      <c r="E121" s="110"/>
    </row>
    <row r="122" spans="2:17" s="38" customFormat="1" ht="12.75">
      <c r="B122" s="44" t="s">
        <v>93</v>
      </c>
      <c r="C122" s="110">
        <f>C102</f>
        <v>754.27707849088006</v>
      </c>
      <c r="D122" s="110"/>
      <c r="E122" s="110"/>
    </row>
    <row r="123" spans="2:17" s="38" customFormat="1" ht="12.75">
      <c r="B123" s="50" t="s">
        <v>94</v>
      </c>
      <c r="C123" s="115" t="e">
        <f>SUM(C119:E122)</f>
        <v>#REF!</v>
      </c>
      <c r="D123" s="115"/>
      <c r="E123" s="115"/>
    </row>
    <row r="124" spans="2:17" s="38" customFormat="1" ht="12.75">
      <c r="B124" s="44" t="s">
        <v>95</v>
      </c>
      <c r="C124" s="110" t="e">
        <f>D113</f>
        <v>#REF!</v>
      </c>
      <c r="D124" s="110"/>
      <c r="E124" s="110"/>
    </row>
    <row r="125" spans="2:17" s="38" customFormat="1" ht="13.5" thickBot="1">
      <c r="B125" s="45" t="s">
        <v>96</v>
      </c>
      <c r="C125" s="111" t="e">
        <f>SUM(C123:E124)</f>
        <v>#REF!</v>
      </c>
      <c r="D125" s="111"/>
      <c r="E125" s="11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2:17" s="38" customFormat="1" ht="13.5" thickBot="1">
      <c r="B126" s="51" t="s">
        <v>97</v>
      </c>
      <c r="C126" s="112" t="e">
        <f>C125/C23</f>
        <v>#REF!</v>
      </c>
      <c r="D126" s="112"/>
      <c r="E126" s="112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2:17" s="38" customFormat="1" ht="15.75">
      <c r="B127" s="42"/>
      <c r="H127" s="1"/>
      <c r="I127" s="1"/>
      <c r="J127" s="1"/>
      <c r="K127" s="1"/>
      <c r="L127" s="1"/>
      <c r="M127" s="1"/>
      <c r="N127" s="1"/>
      <c r="O127" s="1"/>
      <c r="P127" s="1"/>
      <c r="Q127" s="1"/>
    </row>
  </sheetData>
  <sheetProtection selectLockedCells="1" selectUnlockedCells="1"/>
  <mergeCells count="114">
    <mergeCell ref="B1:E1"/>
    <mergeCell ref="C3:E3"/>
    <mergeCell ref="C4:E4"/>
    <mergeCell ref="C6:E6"/>
    <mergeCell ref="C7:E7"/>
    <mergeCell ref="C8:E8"/>
    <mergeCell ref="C9:E9"/>
    <mergeCell ref="C10:E10"/>
    <mergeCell ref="B13:E13"/>
    <mergeCell ref="C14:E14"/>
    <mergeCell ref="C15:E15"/>
    <mergeCell ref="C18:E18"/>
    <mergeCell ref="C17:E17"/>
    <mergeCell ref="C19:E19"/>
    <mergeCell ref="C20:E20"/>
    <mergeCell ref="C21:E21"/>
    <mergeCell ref="C22:E22"/>
    <mergeCell ref="C23:E23"/>
    <mergeCell ref="B24:E24"/>
    <mergeCell ref="B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B35:E35"/>
    <mergeCell ref="B36:E36"/>
    <mergeCell ref="C37:E37"/>
    <mergeCell ref="C38:E38"/>
    <mergeCell ref="C39:E39"/>
    <mergeCell ref="C42:E42"/>
    <mergeCell ref="C40:E40"/>
    <mergeCell ref="C41:E41"/>
    <mergeCell ref="C43:E43"/>
    <mergeCell ref="B44:E44"/>
    <mergeCell ref="B45:E45"/>
    <mergeCell ref="B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B59:E59"/>
    <mergeCell ref="C60:E60"/>
    <mergeCell ref="C61:E61"/>
    <mergeCell ref="C62:E62"/>
    <mergeCell ref="B57:E57"/>
    <mergeCell ref="C63:E63"/>
    <mergeCell ref="C64:E64"/>
    <mergeCell ref="C65:E65"/>
    <mergeCell ref="B67:E67"/>
    <mergeCell ref="C68:E68"/>
    <mergeCell ref="C69:E69"/>
    <mergeCell ref="C70:E70"/>
    <mergeCell ref="C71:E71"/>
    <mergeCell ref="B73:E73"/>
    <mergeCell ref="C74:E74"/>
    <mergeCell ref="C75:E75"/>
    <mergeCell ref="C76:E76"/>
    <mergeCell ref="C77:E77"/>
    <mergeCell ref="C78:E78"/>
    <mergeCell ref="C79:E79"/>
    <mergeCell ref="C80:E80"/>
    <mergeCell ref="C81:E81"/>
    <mergeCell ref="B83:E83"/>
    <mergeCell ref="C84:E84"/>
    <mergeCell ref="C85:E85"/>
    <mergeCell ref="C86:E86"/>
    <mergeCell ref="C87:E87"/>
    <mergeCell ref="C88:E88"/>
    <mergeCell ref="C89:E89"/>
    <mergeCell ref="C90:E90"/>
    <mergeCell ref="C91:E91"/>
    <mergeCell ref="C92:E92"/>
    <mergeCell ref="B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B104:E104"/>
    <mergeCell ref="D105:E105"/>
    <mergeCell ref="D106:E106"/>
    <mergeCell ref="D107:E107"/>
    <mergeCell ref="D108:E108"/>
    <mergeCell ref="D109:E109"/>
    <mergeCell ref="D110:E110"/>
    <mergeCell ref="D111:E111"/>
    <mergeCell ref="D112:E112"/>
    <mergeCell ref="D113:E113"/>
    <mergeCell ref="B115:E115"/>
    <mergeCell ref="B116:E116"/>
    <mergeCell ref="B114:E114"/>
    <mergeCell ref="C124:E124"/>
    <mergeCell ref="C125:E125"/>
    <mergeCell ref="C126:E126"/>
    <mergeCell ref="C118:E118"/>
    <mergeCell ref="C119:E119"/>
    <mergeCell ref="C120:E120"/>
    <mergeCell ref="C121:E121"/>
    <mergeCell ref="C122:E122"/>
    <mergeCell ref="C123:E123"/>
  </mergeCells>
  <pageMargins left="0.78749999999999998" right="0.78749999999999998" top="1.0527777777777778" bottom="1.0527777777777778" header="0.78749999999999998" footer="0.78749999999999998"/>
  <pageSetup paperSize="9" scale="81" firstPageNumber="0" fitToHeight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workbookViewId="0">
      <selection sqref="A1:E1"/>
    </sheetView>
  </sheetViews>
  <sheetFormatPr defaultColWidth="9.28515625" defaultRowHeight="12.75"/>
  <cols>
    <col min="1" max="1" width="76.140625" bestFit="1" customWidth="1"/>
    <col min="2" max="2" width="14.7109375" customWidth="1"/>
    <col min="3" max="3" width="9.140625" bestFit="1" customWidth="1"/>
    <col min="4" max="4" width="9.85546875" bestFit="1" customWidth="1"/>
    <col min="5" max="5" width="14.85546875" bestFit="1" customWidth="1"/>
  </cols>
  <sheetData>
    <row r="1" spans="1:5" ht="24.95" customHeight="1">
      <c r="A1" s="145" t="s">
        <v>144</v>
      </c>
      <c r="B1" s="146"/>
      <c r="C1" s="146"/>
      <c r="D1" s="146"/>
      <c r="E1" s="146"/>
    </row>
    <row r="2" spans="1:5" ht="18">
      <c r="A2" s="148" t="s">
        <v>29</v>
      </c>
      <c r="B2" s="148"/>
      <c r="C2" s="148"/>
      <c r="D2" s="148"/>
      <c r="E2" s="148"/>
    </row>
    <row r="3" spans="1:5" ht="25.5">
      <c r="A3" s="55" t="s">
        <v>102</v>
      </c>
      <c r="B3" s="56" t="s">
        <v>103</v>
      </c>
      <c r="C3" s="57" t="s">
        <v>104</v>
      </c>
      <c r="D3" s="58" t="s">
        <v>98</v>
      </c>
      <c r="E3" s="58" t="s">
        <v>99</v>
      </c>
    </row>
    <row r="4" spans="1:5">
      <c r="A4" s="59"/>
      <c r="B4" s="53">
        <v>28</v>
      </c>
      <c r="C4" s="53" t="s">
        <v>100</v>
      </c>
      <c r="D4" s="60"/>
      <c r="E4" s="60">
        <f>B4*D4</f>
        <v>0</v>
      </c>
    </row>
    <row r="5" spans="1:5">
      <c r="A5" s="59"/>
      <c r="B5" s="53">
        <v>28</v>
      </c>
      <c r="C5" s="53" t="s">
        <v>100</v>
      </c>
      <c r="D5" s="60"/>
      <c r="E5" s="60">
        <f>B5*D5</f>
        <v>0</v>
      </c>
    </row>
    <row r="6" spans="1:5">
      <c r="A6" s="52"/>
      <c r="B6" s="53">
        <v>14</v>
      </c>
      <c r="C6" s="53" t="s">
        <v>101</v>
      </c>
      <c r="D6" s="60"/>
      <c r="E6" s="60">
        <f>B6*D6</f>
        <v>0</v>
      </c>
    </row>
    <row r="7" spans="1:5" ht="20.100000000000001" customHeight="1">
      <c r="A7" s="147" t="s">
        <v>107</v>
      </c>
      <c r="B7" s="147"/>
      <c r="C7" s="147"/>
      <c r="D7" s="147"/>
      <c r="E7" s="61">
        <f>SUM(E4:E6)</f>
        <v>0</v>
      </c>
    </row>
    <row r="8" spans="1:5" ht="20.100000000000001" customHeight="1">
      <c r="A8" s="147" t="s">
        <v>108</v>
      </c>
      <c r="B8" s="147"/>
      <c r="C8" s="147"/>
      <c r="D8" s="147"/>
      <c r="E8" s="61">
        <f>E7/6</f>
        <v>0</v>
      </c>
    </row>
    <row r="9" spans="1:5" ht="20.100000000000001" customHeight="1">
      <c r="A9" s="147" t="s">
        <v>109</v>
      </c>
      <c r="B9" s="147"/>
      <c r="C9" s="147"/>
      <c r="D9" s="147"/>
      <c r="E9" s="61">
        <f>E7*2</f>
        <v>0</v>
      </c>
    </row>
    <row r="10" spans="1:5" ht="20.100000000000001" customHeight="1">
      <c r="A10" s="144" t="s">
        <v>105</v>
      </c>
      <c r="B10" s="144"/>
      <c r="C10" s="144"/>
      <c r="D10" s="144"/>
      <c r="E10" s="54">
        <f>E8/14</f>
        <v>0</v>
      </c>
    </row>
    <row r="13" spans="1:5" ht="20.25">
      <c r="A13" s="149" t="s">
        <v>137</v>
      </c>
      <c r="B13" s="149"/>
      <c r="C13" s="149"/>
      <c r="D13" s="149"/>
      <c r="E13" s="149"/>
    </row>
    <row r="14" spans="1:5" ht="25.5">
      <c r="A14" s="55" t="s">
        <v>102</v>
      </c>
      <c r="B14" s="56" t="s">
        <v>103</v>
      </c>
      <c r="C14" s="57" t="s">
        <v>104</v>
      </c>
      <c r="D14" s="58" t="s">
        <v>98</v>
      </c>
      <c r="E14" s="58" t="s">
        <v>99</v>
      </c>
    </row>
    <row r="15" spans="1:5">
      <c r="A15" s="87"/>
      <c r="B15" s="53">
        <v>2</v>
      </c>
      <c r="C15" s="53" t="s">
        <v>101</v>
      </c>
      <c r="D15" s="60"/>
      <c r="E15" s="60">
        <f>B15*D15</f>
        <v>0</v>
      </c>
    </row>
    <row r="16" spans="1:5">
      <c r="A16" s="87"/>
      <c r="B16" s="53">
        <v>6</v>
      </c>
      <c r="C16" s="53" t="s">
        <v>100</v>
      </c>
      <c r="D16" s="60"/>
      <c r="E16" s="60">
        <f t="shared" ref="E16:E21" si="0">B16*D16</f>
        <v>0</v>
      </c>
    </row>
    <row r="17" spans="1:5">
      <c r="A17" s="88"/>
      <c r="B17" s="53">
        <v>4</v>
      </c>
      <c r="C17" s="53" t="s">
        <v>101</v>
      </c>
      <c r="D17" s="60"/>
      <c r="E17" s="60">
        <f t="shared" si="0"/>
        <v>0</v>
      </c>
    </row>
    <row r="18" spans="1:5">
      <c r="A18" s="87"/>
      <c r="B18" s="89">
        <v>1</v>
      </c>
      <c r="C18" s="53" t="s">
        <v>100</v>
      </c>
      <c r="D18" s="60"/>
      <c r="E18" s="60">
        <f t="shared" si="0"/>
        <v>0</v>
      </c>
    </row>
    <row r="19" spans="1:5">
      <c r="A19" s="88"/>
      <c r="B19" s="90">
        <v>1</v>
      </c>
      <c r="C19" s="91" t="s">
        <v>101</v>
      </c>
      <c r="D19" s="92"/>
      <c r="E19" s="92">
        <f t="shared" si="0"/>
        <v>0</v>
      </c>
    </row>
    <row r="20" spans="1:5">
      <c r="A20" s="93"/>
      <c r="B20" s="94">
        <v>1</v>
      </c>
      <c r="C20" s="94" t="s">
        <v>100</v>
      </c>
      <c r="D20" s="95"/>
      <c r="E20" s="95">
        <f t="shared" si="0"/>
        <v>0</v>
      </c>
    </row>
    <row r="21" spans="1:5">
      <c r="A21" s="96"/>
      <c r="B21" s="97">
        <v>2</v>
      </c>
      <c r="C21" s="98" t="s">
        <v>100</v>
      </c>
      <c r="D21" s="99"/>
      <c r="E21" s="99">
        <f t="shared" si="0"/>
        <v>0</v>
      </c>
    </row>
    <row r="22" spans="1:5">
      <c r="A22" s="150" t="s">
        <v>107</v>
      </c>
      <c r="B22" s="147"/>
      <c r="C22" s="147"/>
      <c r="D22" s="147"/>
      <c r="E22" s="61">
        <f>SUM(E15:E21)</f>
        <v>0</v>
      </c>
    </row>
    <row r="23" spans="1:5">
      <c r="A23" s="147" t="s">
        <v>108</v>
      </c>
      <c r="B23" s="147"/>
      <c r="C23" s="147"/>
      <c r="D23" s="147"/>
      <c r="E23" s="61">
        <f>E22/6</f>
        <v>0</v>
      </c>
    </row>
    <row r="24" spans="1:5">
      <c r="A24" s="147" t="s">
        <v>109</v>
      </c>
      <c r="B24" s="147"/>
      <c r="C24" s="147"/>
      <c r="D24" s="147"/>
      <c r="E24" s="61">
        <f>E22*2</f>
        <v>0</v>
      </c>
    </row>
    <row r="25" spans="1:5">
      <c r="A25" s="144" t="s">
        <v>105</v>
      </c>
      <c r="B25" s="144"/>
      <c r="C25" s="144"/>
      <c r="D25" s="144"/>
      <c r="E25" s="54">
        <f>E23/14</f>
        <v>0</v>
      </c>
    </row>
  </sheetData>
  <sheetProtection selectLockedCells="1" selectUnlockedCells="1"/>
  <mergeCells count="11">
    <mergeCell ref="A25:D25"/>
    <mergeCell ref="A1:E1"/>
    <mergeCell ref="A8:D8"/>
    <mergeCell ref="A9:D9"/>
    <mergeCell ref="A2:E2"/>
    <mergeCell ref="A7:D7"/>
    <mergeCell ref="A10:D10"/>
    <mergeCell ref="A13:E13"/>
    <mergeCell ref="A22:D22"/>
    <mergeCell ref="A23:D23"/>
    <mergeCell ref="A24:D24"/>
  </mergeCells>
  <pageMargins left="0.51180555555555551" right="0.51180555555555551" top="0.78749999999999998" bottom="0.78749999999999998" header="0.51180555555555551" footer="0.51180555555555551"/>
  <pageSetup scale="80"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5"/>
  <sheetViews>
    <sheetView topLeftCell="A4" workbookViewId="0">
      <selection activeCell="K13" sqref="K13"/>
    </sheetView>
  </sheetViews>
  <sheetFormatPr defaultRowHeight="12.75"/>
  <cols>
    <col min="1" max="1" width="3" style="62" bestFit="1" customWidth="1"/>
    <col min="2" max="2" width="24" bestFit="1" customWidth="1"/>
    <col min="3" max="3" width="11.28515625" bestFit="1" customWidth="1"/>
    <col min="4" max="4" width="12.42578125" style="63" bestFit="1" customWidth="1"/>
    <col min="5" max="5" width="9.5703125" style="63" bestFit="1" customWidth="1"/>
    <col min="6" max="6" width="10.28515625" style="63" bestFit="1" customWidth="1"/>
    <col min="7" max="7" width="11.140625" style="63" bestFit="1" customWidth="1"/>
    <col min="8" max="8" width="9.28515625" style="63" bestFit="1" customWidth="1"/>
    <col min="9" max="9" width="12.7109375" customWidth="1"/>
    <col min="10" max="10" width="15" customWidth="1"/>
    <col min="11" max="11" width="13.140625" customWidth="1"/>
    <col min="12" max="12" width="17" customWidth="1"/>
    <col min="13" max="13" width="10.140625" bestFit="1" customWidth="1"/>
    <col min="14" max="17" width="9.28515625" bestFit="1" customWidth="1"/>
    <col min="18" max="18" width="10.140625" bestFit="1" customWidth="1"/>
    <col min="21" max="21" width="11.28515625" bestFit="1" customWidth="1"/>
  </cols>
  <sheetData>
    <row r="1" spans="1:10" ht="24.95" customHeight="1">
      <c r="A1" s="154" t="s">
        <v>130</v>
      </c>
      <c r="B1" s="154"/>
      <c r="C1" s="154"/>
      <c r="D1" s="154"/>
      <c r="E1" s="154"/>
      <c r="F1" s="154"/>
      <c r="G1" s="154"/>
      <c r="H1" s="154"/>
      <c r="I1" s="154"/>
    </row>
    <row r="2" spans="1:10" ht="24.95" customHeight="1">
      <c r="A2" s="151" t="s">
        <v>115</v>
      </c>
      <c r="B2" s="151"/>
      <c r="C2" s="151"/>
      <c r="D2" s="151"/>
      <c r="E2" s="151"/>
      <c r="F2" s="151"/>
      <c r="G2" s="151"/>
      <c r="H2" s="151"/>
      <c r="I2" s="151"/>
    </row>
    <row r="3" spans="1:10" ht="84">
      <c r="A3" s="104" t="s">
        <v>142</v>
      </c>
      <c r="B3" s="67" t="s">
        <v>114</v>
      </c>
      <c r="C3" s="65" t="s">
        <v>113</v>
      </c>
      <c r="D3" s="65" t="s">
        <v>118</v>
      </c>
      <c r="E3" s="65" t="s">
        <v>117</v>
      </c>
      <c r="F3" s="65" t="s">
        <v>119</v>
      </c>
      <c r="G3" s="65" t="s">
        <v>120</v>
      </c>
      <c r="H3" s="65" t="s">
        <v>121</v>
      </c>
      <c r="I3" s="65" t="s">
        <v>112</v>
      </c>
    </row>
    <row r="4" spans="1:10" ht="38.25">
      <c r="A4" s="158">
        <v>1</v>
      </c>
      <c r="B4" s="103" t="s">
        <v>140</v>
      </c>
      <c r="C4" s="69">
        <v>6</v>
      </c>
      <c r="D4" s="64"/>
      <c r="E4" s="64"/>
      <c r="F4" s="64"/>
      <c r="G4" s="64"/>
      <c r="H4" s="64"/>
      <c r="I4" s="64"/>
      <c r="J4" s="63"/>
    </row>
    <row r="5" spans="1:10" ht="38.25">
      <c r="A5" s="159"/>
      <c r="B5" s="103" t="s">
        <v>141</v>
      </c>
      <c r="C5" s="69">
        <v>4</v>
      </c>
      <c r="D5" s="64"/>
      <c r="E5" s="64"/>
      <c r="F5" s="64"/>
      <c r="G5" s="64"/>
      <c r="H5" s="64"/>
      <c r="I5" s="64"/>
      <c r="J5" s="63"/>
    </row>
    <row r="6" spans="1:10" ht="38.25">
      <c r="A6" s="68">
        <v>2</v>
      </c>
      <c r="B6" s="103" t="s">
        <v>141</v>
      </c>
      <c r="C6" s="69">
        <v>4</v>
      </c>
      <c r="D6" s="64"/>
      <c r="E6" s="64"/>
      <c r="F6" s="64"/>
      <c r="G6" s="64"/>
      <c r="H6" s="64"/>
      <c r="I6" s="64"/>
      <c r="J6" s="63"/>
    </row>
    <row r="7" spans="1:10">
      <c r="A7" s="158">
        <v>3</v>
      </c>
      <c r="B7" s="103" t="s">
        <v>143</v>
      </c>
      <c r="C7" s="69">
        <v>2</v>
      </c>
      <c r="D7" s="64"/>
      <c r="E7" s="64"/>
      <c r="F7" s="64"/>
      <c r="G7" s="64"/>
      <c r="H7" s="64"/>
      <c r="I7" s="64"/>
      <c r="J7" s="63"/>
    </row>
    <row r="8" spans="1:10" ht="38.25">
      <c r="A8" s="159"/>
      <c r="B8" s="103" t="s">
        <v>140</v>
      </c>
      <c r="C8" s="69">
        <v>2</v>
      </c>
      <c r="D8" s="64"/>
      <c r="E8" s="64"/>
      <c r="F8" s="64"/>
      <c r="G8" s="64"/>
      <c r="H8" s="64"/>
      <c r="I8" s="64"/>
      <c r="J8" s="63"/>
    </row>
    <row r="9" spans="1:10" ht="38.25">
      <c r="A9" s="105">
        <v>4</v>
      </c>
      <c r="B9" s="103" t="s">
        <v>140</v>
      </c>
      <c r="C9" s="69">
        <v>1</v>
      </c>
      <c r="D9" s="64"/>
      <c r="E9" s="64"/>
      <c r="F9" s="64"/>
      <c r="G9" s="64"/>
      <c r="H9" s="64"/>
      <c r="I9" s="64"/>
      <c r="J9" s="63"/>
    </row>
    <row r="10" spans="1:10" ht="38.25">
      <c r="A10" s="68">
        <v>5</v>
      </c>
      <c r="B10" s="103" t="s">
        <v>140</v>
      </c>
      <c r="C10" s="69">
        <v>1</v>
      </c>
      <c r="D10" s="64"/>
      <c r="E10" s="64"/>
      <c r="F10" s="64"/>
      <c r="G10" s="64"/>
      <c r="H10" s="64"/>
      <c r="I10" s="64"/>
      <c r="J10" s="63"/>
    </row>
    <row r="11" spans="1:10" ht="24.95" customHeight="1">
      <c r="A11" s="152" t="s">
        <v>116</v>
      </c>
      <c r="B11" s="153"/>
      <c r="C11" s="70">
        <f t="shared" ref="C11:I11" si="0">SUM(C4:C10)</f>
        <v>20</v>
      </c>
      <c r="D11" s="66">
        <f t="shared" si="0"/>
        <v>0</v>
      </c>
      <c r="E11" s="66">
        <f t="shared" si="0"/>
        <v>0</v>
      </c>
      <c r="F11" s="66">
        <f t="shared" si="0"/>
        <v>0</v>
      </c>
      <c r="G11" s="66">
        <f t="shared" si="0"/>
        <v>0</v>
      </c>
      <c r="H11" s="66">
        <f t="shared" si="0"/>
        <v>0</v>
      </c>
      <c r="I11" s="66">
        <f t="shared" si="0"/>
        <v>0</v>
      </c>
    </row>
    <row r="12" spans="1:10" ht="24.95" customHeight="1" thickBot="1">
      <c r="A12" s="155" t="s">
        <v>138</v>
      </c>
      <c r="B12" s="155"/>
      <c r="C12" s="155"/>
      <c r="D12" s="155"/>
      <c r="E12" s="155"/>
      <c r="F12" s="155"/>
      <c r="G12" s="155"/>
      <c r="H12" s="155"/>
      <c r="I12" s="100"/>
    </row>
    <row r="13" spans="1:10" ht="24.95" customHeight="1" thickBot="1">
      <c r="A13" s="156" t="s">
        <v>139</v>
      </c>
      <c r="B13" s="156"/>
      <c r="C13" s="156"/>
      <c r="D13" s="156"/>
      <c r="E13" s="156"/>
      <c r="F13" s="156"/>
      <c r="G13" s="156"/>
      <c r="H13" s="157"/>
      <c r="I13" s="101">
        <f>I12*12</f>
        <v>0</v>
      </c>
    </row>
    <row r="14" spans="1:10" ht="24.95" customHeight="1"/>
    <row r="15" spans="1:10" ht="24.95" customHeight="1"/>
  </sheetData>
  <mergeCells count="7">
    <mergeCell ref="A2:I2"/>
    <mergeCell ref="A11:B11"/>
    <mergeCell ref="A1:I1"/>
    <mergeCell ref="A12:H12"/>
    <mergeCell ref="A13:H13"/>
    <mergeCell ref="A4:A5"/>
    <mergeCell ref="A7:A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E12" sqref="E12"/>
    </sheetView>
  </sheetViews>
  <sheetFormatPr defaultRowHeight="12.75"/>
  <cols>
    <col min="1" max="1" width="5.42578125" style="82" bestFit="1" customWidth="1"/>
    <col min="2" max="2" width="17.28515625" style="83" bestFit="1" customWidth="1"/>
    <col min="3" max="3" width="22.85546875" style="83" bestFit="1" customWidth="1"/>
    <col min="4" max="4" width="31" bestFit="1" customWidth="1"/>
    <col min="5" max="5" width="23.7109375" style="84" customWidth="1"/>
    <col min="6" max="6" width="20.5703125" style="85" bestFit="1" customWidth="1"/>
  </cols>
  <sheetData>
    <row r="1" spans="1:6" ht="20.100000000000001" customHeight="1">
      <c r="A1" s="160" t="s">
        <v>144</v>
      </c>
      <c r="B1" s="160"/>
      <c r="C1" s="160"/>
      <c r="D1" s="160"/>
      <c r="E1" s="160"/>
      <c r="F1" s="160"/>
    </row>
    <row r="2" spans="1:6" ht="20.100000000000001" customHeight="1">
      <c r="A2" s="160" t="s">
        <v>131</v>
      </c>
      <c r="B2" s="160"/>
      <c r="C2" s="160"/>
      <c r="D2" s="160"/>
      <c r="E2" s="160"/>
      <c r="F2" s="160"/>
    </row>
    <row r="3" spans="1:6" ht="24.95" customHeight="1">
      <c r="A3" s="72" t="s">
        <v>127</v>
      </c>
      <c r="B3" s="73" t="s">
        <v>145</v>
      </c>
      <c r="C3" s="73" t="s">
        <v>146</v>
      </c>
      <c r="D3" s="75" t="s">
        <v>128</v>
      </c>
      <c r="E3" s="74" t="s">
        <v>147</v>
      </c>
      <c r="F3" s="75" t="s">
        <v>148</v>
      </c>
    </row>
    <row r="4" spans="1:6" ht="24.95" customHeight="1">
      <c r="A4" s="76">
        <v>1</v>
      </c>
      <c r="B4" s="77"/>
      <c r="C4" s="77"/>
      <c r="D4" s="78"/>
      <c r="E4" s="76"/>
      <c r="F4" s="79"/>
    </row>
    <row r="5" spans="1:6" ht="24.95" customHeight="1">
      <c r="A5" s="76">
        <v>3</v>
      </c>
      <c r="B5" s="77"/>
      <c r="C5" s="77"/>
      <c r="D5" s="78"/>
      <c r="E5" s="76"/>
      <c r="F5" s="79"/>
    </row>
    <row r="6" spans="1:6" ht="24.95" customHeight="1">
      <c r="A6" s="76">
        <v>5</v>
      </c>
      <c r="B6" s="77"/>
      <c r="C6" s="77"/>
      <c r="D6" s="78"/>
      <c r="E6" s="76"/>
      <c r="F6" s="102"/>
    </row>
    <row r="7" spans="1:6" ht="24.95" customHeight="1">
      <c r="A7" s="80" t="s">
        <v>116</v>
      </c>
      <c r="B7" s="81"/>
      <c r="C7" s="81"/>
      <c r="D7" s="161"/>
      <c r="E7" s="162"/>
      <c r="F7" s="86">
        <f>SUM(F4:F6)</f>
        <v>0</v>
      </c>
    </row>
    <row r="8" spans="1:6" ht="24.95" customHeight="1">
      <c r="A8" s="161" t="s">
        <v>129</v>
      </c>
      <c r="B8" s="163"/>
      <c r="C8" s="163"/>
      <c r="D8" s="163"/>
      <c r="E8" s="162"/>
      <c r="F8" s="86" t="e">
        <f>F7+#REF!</f>
        <v>#REF!</v>
      </c>
    </row>
    <row r="9" spans="1:6" ht="24.95" customHeight="1"/>
    <row r="10" spans="1:6" ht="24.95" customHeight="1"/>
  </sheetData>
  <mergeCells count="4">
    <mergeCell ref="A1:F1"/>
    <mergeCell ref="D7:E7"/>
    <mergeCell ref="A8:E8"/>
    <mergeCell ref="A2:F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RECPCIONISTA </vt:lpstr>
      <vt:lpstr>Uniforme</vt:lpstr>
      <vt:lpstr>Resumo por Posto</vt:lpstr>
      <vt:lpstr>Pessoal</vt:lpstr>
      <vt:lpstr>__xlnm.Print_Area_1</vt:lpstr>
      <vt:lpstr>'RECPCIONISTA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salencar</dc:creator>
  <cp:lastModifiedBy>Levi.LMS</cp:lastModifiedBy>
  <cp:lastPrinted>2017-02-20T12:47:07Z</cp:lastPrinted>
  <dcterms:created xsi:type="dcterms:W3CDTF">2016-07-06T19:21:04Z</dcterms:created>
  <dcterms:modified xsi:type="dcterms:W3CDTF">2018-08-08T19:54:54Z</dcterms:modified>
</cp:coreProperties>
</file>